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8985" firstSheet="7" activeTab="23"/>
  </bookViews>
  <sheets>
    <sheet name="TMG" sheetId="2" r:id="rId1"/>
    <sheet name="TM" sheetId="3" r:id="rId2"/>
    <sheet name="TGW" sheetId="4" r:id="rId3"/>
    <sheet name="ADUMZ" sheetId="7" r:id="rId4"/>
    <sheet name="ADI" sheetId="8" r:id="rId5"/>
    <sheet name="ABHP" sheetId="9" r:id="rId6"/>
    <sheet name="AS" sheetId="10" r:id="rId7"/>
    <sheet name="MDW" sheetId="11" r:id="rId8"/>
    <sheet name="MDGK" sheetId="12" r:id="rId9"/>
    <sheet name="MDE" sheetId="13" r:id="rId10"/>
    <sheet name="MDHTG" sheetId="14" r:id="rId11"/>
    <sheet name="MDWK" sheetId="15" r:id="rId12"/>
    <sheet name="DKS" sheetId="17" r:id="rId13"/>
    <sheet name="DK" sheetId="18" r:id="rId14"/>
    <sheet name="DZP" sheetId="19" r:id="rId15"/>
    <sheet name="DP" sheetId="20" r:id="rId16"/>
    <sheet name="DMCD" sheetId="21" r:id="rId17"/>
    <sheet name="RRP" sheetId="22" r:id="rId18"/>
    <sheet name="REOK" sheetId="23" r:id="rId19"/>
    <sheet name="RPRT" sheetId="24" r:id="rId20"/>
    <sheet name="RRIB" sheetId="25" r:id="rId21"/>
    <sheet name="RE" sheetId="26" r:id="rId22"/>
    <sheet name="RSI" sheetId="27" r:id="rId23"/>
    <sheet name="ZARZĄD" sheetId="28" r:id="rId24"/>
    <sheet name="Arkusz1" sheetId="29" r:id="rId25"/>
  </sheets>
  <calcPr calcId="145621"/>
</workbook>
</file>

<file path=xl/calcChain.xml><?xml version="1.0" encoding="utf-8"?>
<calcChain xmlns="http://schemas.openxmlformats.org/spreadsheetml/2006/main">
  <c r="H100" i="28" l="1"/>
  <c r="H98" i="28"/>
  <c r="G97" i="28"/>
  <c r="F97" i="28"/>
  <c r="H97" i="28" s="1"/>
  <c r="H96" i="28"/>
  <c r="H94" i="28"/>
  <c r="H93" i="28"/>
  <c r="H92" i="28"/>
  <c r="H91" i="28"/>
  <c r="H90" i="28"/>
  <c r="H89" i="28"/>
  <c r="H88" i="28"/>
  <c r="H87" i="28"/>
  <c r="H86" i="28"/>
  <c r="H85" i="28"/>
  <c r="G84" i="28"/>
  <c r="F84" i="28"/>
  <c r="H84" i="28" s="1"/>
  <c r="H83" i="28"/>
  <c r="H82" i="28"/>
  <c r="G81" i="28"/>
  <c r="H81" i="28" s="1"/>
  <c r="F81" i="28"/>
  <c r="H80" i="28"/>
  <c r="H79" i="28"/>
  <c r="F78" i="28"/>
  <c r="H77" i="28"/>
  <c r="H76" i="28"/>
  <c r="G75" i="28"/>
  <c r="F75" i="28"/>
  <c r="H75" i="28" s="1"/>
  <c r="H74" i="28"/>
  <c r="H73" i="28"/>
  <c r="G72" i="28"/>
  <c r="F72" i="28"/>
  <c r="H72" i="28" s="1"/>
  <c r="H71" i="28"/>
  <c r="H70" i="28"/>
  <c r="H69" i="28"/>
  <c r="H68" i="28"/>
  <c r="H67" i="28"/>
  <c r="G66" i="28"/>
  <c r="F66" i="28"/>
  <c r="H66" i="28" s="1"/>
  <c r="H65" i="28"/>
  <c r="H64" i="28"/>
  <c r="H63" i="28"/>
  <c r="H62" i="28"/>
  <c r="G61" i="28"/>
  <c r="G60" i="28" s="1"/>
  <c r="H60" i="28" s="1"/>
  <c r="F61" i="28"/>
  <c r="H61" i="28" s="1"/>
  <c r="F60" i="28"/>
  <c r="H59" i="28"/>
  <c r="H58" i="28"/>
  <c r="H57" i="28"/>
  <c r="H56" i="28"/>
  <c r="H55" i="28"/>
  <c r="H54" i="28"/>
  <c r="G54" i="28"/>
  <c r="F54" i="28"/>
  <c r="H53" i="28"/>
  <c r="H52" i="28"/>
  <c r="H51" i="28"/>
  <c r="H50" i="28"/>
  <c r="H49" i="28"/>
  <c r="H48" i="28"/>
  <c r="H47" i="28"/>
  <c r="H46" i="28"/>
  <c r="H45" i="28"/>
  <c r="H44" i="28"/>
  <c r="G43" i="28"/>
  <c r="F43" i="28"/>
  <c r="H43" i="28" s="1"/>
  <c r="H42" i="28"/>
  <c r="H41" i="28"/>
  <c r="H40" i="28"/>
  <c r="G39" i="28"/>
  <c r="H39" i="28" s="1"/>
  <c r="F39" i="28"/>
  <c r="H38" i="28"/>
  <c r="H37" i="28"/>
  <c r="H36" i="28"/>
  <c r="H35" i="28"/>
  <c r="H34" i="28"/>
  <c r="H33" i="28"/>
  <c r="H32" i="28"/>
  <c r="H31" i="28"/>
  <c r="G30" i="28"/>
  <c r="F30" i="28"/>
  <c r="H30" i="28" s="1"/>
  <c r="H29" i="28"/>
  <c r="F28" i="28"/>
  <c r="F101" i="28" s="1"/>
  <c r="H26" i="28"/>
  <c r="H25" i="28"/>
  <c r="G24" i="28"/>
  <c r="F24" i="28"/>
  <c r="H24" i="28" s="1"/>
  <c r="H23" i="28"/>
  <c r="H22" i="28"/>
  <c r="H21" i="28"/>
  <c r="H20" i="28"/>
  <c r="G20" i="28"/>
  <c r="F20" i="28"/>
  <c r="H19" i="28"/>
  <c r="H18" i="28"/>
  <c r="H17" i="28"/>
  <c r="H16" i="28"/>
  <c r="H15" i="28"/>
  <c r="H14" i="28"/>
  <c r="H13" i="28"/>
  <c r="H12" i="28"/>
  <c r="H11" i="28"/>
  <c r="H10" i="28"/>
  <c r="G10" i="28"/>
  <c r="F10" i="28"/>
  <c r="H100" i="27"/>
  <c r="H98" i="27"/>
  <c r="G97" i="27"/>
  <c r="H97" i="27" s="1"/>
  <c r="F97" i="27"/>
  <c r="H96" i="27"/>
  <c r="H94" i="27"/>
  <c r="H93" i="27"/>
  <c r="H92" i="27"/>
  <c r="H91" i="27"/>
  <c r="H90" i="27"/>
  <c r="H89" i="27"/>
  <c r="H88" i="27"/>
  <c r="H87" i="27"/>
  <c r="H86" i="27"/>
  <c r="H85" i="27"/>
  <c r="H84" i="27"/>
  <c r="G84" i="27"/>
  <c r="F84" i="27"/>
  <c r="H83" i="27"/>
  <c r="H82" i="27"/>
  <c r="G81" i="27"/>
  <c r="F81" i="27"/>
  <c r="H81" i="27" s="1"/>
  <c r="H80" i="27"/>
  <c r="H79" i="27"/>
  <c r="G78" i="27"/>
  <c r="F78" i="27"/>
  <c r="H78" i="27" s="1"/>
  <c r="H77" i="27"/>
  <c r="H76" i="27"/>
  <c r="G75" i="27"/>
  <c r="H75" i="27" s="1"/>
  <c r="F75" i="27"/>
  <c r="H74" i="27"/>
  <c r="H73" i="27"/>
  <c r="H72" i="27"/>
  <c r="G72" i="27"/>
  <c r="F72" i="27"/>
  <c r="H71" i="27"/>
  <c r="H70" i="27"/>
  <c r="H69" i="27"/>
  <c r="H68" i="27"/>
  <c r="H67" i="27"/>
  <c r="H66" i="27"/>
  <c r="G66" i="27"/>
  <c r="F66" i="27"/>
  <c r="H65" i="27"/>
  <c r="H64" i="27"/>
  <c r="H63" i="27"/>
  <c r="H62" i="27"/>
  <c r="G61" i="27"/>
  <c r="H61" i="27" s="1"/>
  <c r="F61" i="27"/>
  <c r="F60" i="27"/>
  <c r="H59" i="27"/>
  <c r="H58" i="27"/>
  <c r="H57" i="27"/>
  <c r="H56" i="27"/>
  <c r="H55" i="27"/>
  <c r="G54" i="27"/>
  <c r="F54" i="27"/>
  <c r="H54" i="27" s="1"/>
  <c r="H53" i="27"/>
  <c r="H52" i="27"/>
  <c r="H51" i="27"/>
  <c r="H50" i="27"/>
  <c r="H49" i="27"/>
  <c r="H48" i="27"/>
  <c r="H47" i="27"/>
  <c r="H46" i="27"/>
  <c r="H45" i="27"/>
  <c r="H44" i="27"/>
  <c r="G43" i="27"/>
  <c r="F43" i="27"/>
  <c r="H42" i="27"/>
  <c r="H41" i="27"/>
  <c r="H40" i="27"/>
  <c r="G39" i="27"/>
  <c r="F39" i="27"/>
  <c r="H39" i="27" s="1"/>
  <c r="H38" i="27"/>
  <c r="H37" i="27"/>
  <c r="H36" i="27"/>
  <c r="H35" i="27"/>
  <c r="H34" i="27"/>
  <c r="H33" i="27"/>
  <c r="H32" i="27"/>
  <c r="H31" i="27"/>
  <c r="H30" i="27"/>
  <c r="G30" i="27"/>
  <c r="F30" i="27"/>
  <c r="H29" i="27"/>
  <c r="H26" i="27"/>
  <c r="H25" i="27"/>
  <c r="H24" i="27"/>
  <c r="G24" i="27"/>
  <c r="F24" i="27"/>
  <c r="H23" i="27"/>
  <c r="H22" i="27"/>
  <c r="H21" i="27"/>
  <c r="G20" i="27"/>
  <c r="F20" i="27"/>
  <c r="H20" i="27" s="1"/>
  <c r="H19" i="27"/>
  <c r="H18" i="27"/>
  <c r="H17" i="27"/>
  <c r="H16" i="27"/>
  <c r="H15" i="27"/>
  <c r="H14" i="27"/>
  <c r="H13" i="27"/>
  <c r="H12" i="27"/>
  <c r="H11" i="27"/>
  <c r="G10" i="27"/>
  <c r="F10" i="27"/>
  <c r="H100" i="26"/>
  <c r="H98" i="26"/>
  <c r="G97" i="26"/>
  <c r="F97" i="26"/>
  <c r="H97" i="26" s="1"/>
  <c r="H96" i="26"/>
  <c r="H94" i="26"/>
  <c r="H93" i="26"/>
  <c r="H92" i="26"/>
  <c r="H91" i="26"/>
  <c r="H90" i="26"/>
  <c r="H89" i="26"/>
  <c r="H88" i="26"/>
  <c r="H87" i="26"/>
  <c r="H86" i="26"/>
  <c r="H85" i="26"/>
  <c r="G84" i="26"/>
  <c r="F84" i="26"/>
  <c r="H84" i="26" s="1"/>
  <c r="H83" i="26"/>
  <c r="H82" i="26"/>
  <c r="G81" i="26"/>
  <c r="H81" i="26" s="1"/>
  <c r="F81" i="26"/>
  <c r="H80" i="26"/>
  <c r="H79" i="26"/>
  <c r="F78" i="26"/>
  <c r="H77" i="26"/>
  <c r="H76" i="26"/>
  <c r="G75" i="26"/>
  <c r="F75" i="26"/>
  <c r="H75" i="26" s="1"/>
  <c r="H74" i="26"/>
  <c r="H73" i="26"/>
  <c r="G72" i="26"/>
  <c r="F72" i="26"/>
  <c r="H72" i="26" s="1"/>
  <c r="H71" i="26"/>
  <c r="H70" i="26"/>
  <c r="H69" i="26"/>
  <c r="H68" i="26"/>
  <c r="H67" i="26"/>
  <c r="G66" i="26"/>
  <c r="F66" i="26"/>
  <c r="H66" i="26" s="1"/>
  <c r="H65" i="26"/>
  <c r="H64" i="26"/>
  <c r="H63" i="26"/>
  <c r="H62" i="26"/>
  <c r="G61" i="26"/>
  <c r="G60" i="26" s="1"/>
  <c r="H60" i="26" s="1"/>
  <c r="F61" i="26"/>
  <c r="H61" i="26" s="1"/>
  <c r="F60" i="26"/>
  <c r="H59" i="26"/>
  <c r="H58" i="26"/>
  <c r="H57" i="26"/>
  <c r="H56" i="26"/>
  <c r="H55" i="26"/>
  <c r="H54" i="26"/>
  <c r="G54" i="26"/>
  <c r="F54" i="26"/>
  <c r="H53" i="26"/>
  <c r="H52" i="26"/>
  <c r="H51" i="26"/>
  <c r="H50" i="26"/>
  <c r="H49" i="26"/>
  <c r="H48" i="26"/>
  <c r="H47" i="26"/>
  <c r="H46" i="26"/>
  <c r="H45" i="26"/>
  <c r="H44" i="26"/>
  <c r="G43" i="26"/>
  <c r="F43" i="26"/>
  <c r="H43" i="26" s="1"/>
  <c r="H42" i="26"/>
  <c r="H41" i="26"/>
  <c r="H40" i="26"/>
  <c r="G39" i="26"/>
  <c r="H39" i="26" s="1"/>
  <c r="F39" i="26"/>
  <c r="H38" i="26"/>
  <c r="H37" i="26"/>
  <c r="H36" i="26"/>
  <c r="H35" i="26"/>
  <c r="H34" i="26"/>
  <c r="H33" i="26"/>
  <c r="H32" i="26"/>
  <c r="H31" i="26"/>
  <c r="G30" i="26"/>
  <c r="F30" i="26"/>
  <c r="H30" i="26" s="1"/>
  <c r="H29" i="26"/>
  <c r="F28" i="26"/>
  <c r="F101" i="26" s="1"/>
  <c r="H26" i="26"/>
  <c r="H25" i="26"/>
  <c r="G24" i="26"/>
  <c r="F24" i="26"/>
  <c r="H24" i="26" s="1"/>
  <c r="H23" i="26"/>
  <c r="H22" i="26"/>
  <c r="H21" i="26"/>
  <c r="H20" i="26"/>
  <c r="G20" i="26"/>
  <c r="F20" i="26"/>
  <c r="H19" i="26"/>
  <c r="H18" i="26"/>
  <c r="H17" i="26"/>
  <c r="H16" i="26"/>
  <c r="H15" i="26"/>
  <c r="H14" i="26"/>
  <c r="H13" i="26"/>
  <c r="H12" i="26"/>
  <c r="H11" i="26"/>
  <c r="H10" i="26"/>
  <c r="G10" i="26"/>
  <c r="F10" i="26"/>
  <c r="H100" i="25"/>
  <c r="H98" i="25"/>
  <c r="G97" i="25"/>
  <c r="F97" i="25"/>
  <c r="H97" i="25" s="1"/>
  <c r="H96" i="25"/>
  <c r="H94" i="25"/>
  <c r="H93" i="25"/>
  <c r="H92" i="25"/>
  <c r="H91" i="25"/>
  <c r="H90" i="25"/>
  <c r="H89" i="25"/>
  <c r="H88" i="25"/>
  <c r="H87" i="25"/>
  <c r="H86" i="25"/>
  <c r="H85" i="25"/>
  <c r="G84" i="25"/>
  <c r="F84" i="25"/>
  <c r="H84" i="25" s="1"/>
  <c r="H83" i="25"/>
  <c r="H82" i="25"/>
  <c r="G81" i="25"/>
  <c r="H81" i="25" s="1"/>
  <c r="F81" i="25"/>
  <c r="H80" i="25"/>
  <c r="H79" i="25"/>
  <c r="F78" i="25"/>
  <c r="H77" i="25"/>
  <c r="H76" i="25"/>
  <c r="G75" i="25"/>
  <c r="F75" i="25"/>
  <c r="H75" i="25" s="1"/>
  <c r="H74" i="25"/>
  <c r="H73" i="25"/>
  <c r="G72" i="25"/>
  <c r="F72" i="25"/>
  <c r="H72" i="25" s="1"/>
  <c r="H71" i="25"/>
  <c r="H70" i="25"/>
  <c r="H69" i="25"/>
  <c r="H68" i="25"/>
  <c r="H67" i="25"/>
  <c r="G66" i="25"/>
  <c r="F66" i="25"/>
  <c r="H66" i="25" s="1"/>
  <c r="H65" i="25"/>
  <c r="H64" i="25"/>
  <c r="H63" i="25"/>
  <c r="H62" i="25"/>
  <c r="G61" i="25"/>
  <c r="G60" i="25" s="1"/>
  <c r="H60" i="25" s="1"/>
  <c r="F61" i="25"/>
  <c r="H61" i="25" s="1"/>
  <c r="F60" i="25"/>
  <c r="H59" i="25"/>
  <c r="H58" i="25"/>
  <c r="H57" i="25"/>
  <c r="H56" i="25"/>
  <c r="H55" i="25"/>
  <c r="H54" i="25"/>
  <c r="G54" i="25"/>
  <c r="F54" i="25"/>
  <c r="H53" i="25"/>
  <c r="H52" i="25"/>
  <c r="H51" i="25"/>
  <c r="H50" i="25"/>
  <c r="H49" i="25"/>
  <c r="H48" i="25"/>
  <c r="H47" i="25"/>
  <c r="H46" i="25"/>
  <c r="H45" i="25"/>
  <c r="H44" i="25"/>
  <c r="G43" i="25"/>
  <c r="F43" i="25"/>
  <c r="H43" i="25" s="1"/>
  <c r="H42" i="25"/>
  <c r="H41" i="25"/>
  <c r="H40" i="25"/>
  <c r="G39" i="25"/>
  <c r="H39" i="25" s="1"/>
  <c r="F39" i="25"/>
  <c r="H38" i="25"/>
  <c r="H37" i="25"/>
  <c r="H36" i="25"/>
  <c r="H35" i="25"/>
  <c r="H34" i="25"/>
  <c r="H33" i="25"/>
  <c r="H32" i="25"/>
  <c r="H31" i="25"/>
  <c r="G30" i="25"/>
  <c r="F30" i="25"/>
  <c r="H30" i="25" s="1"/>
  <c r="H29" i="25"/>
  <c r="F28" i="25"/>
  <c r="F101" i="25" s="1"/>
  <c r="H26" i="25"/>
  <c r="H25" i="25"/>
  <c r="G24" i="25"/>
  <c r="F24" i="25"/>
  <c r="H24" i="25" s="1"/>
  <c r="H23" i="25"/>
  <c r="H22" i="25"/>
  <c r="H21" i="25"/>
  <c r="H20" i="25"/>
  <c r="G20" i="25"/>
  <c r="F20" i="25"/>
  <c r="H19" i="25"/>
  <c r="H18" i="25"/>
  <c r="H17" i="25"/>
  <c r="H16" i="25"/>
  <c r="H15" i="25"/>
  <c r="H14" i="25"/>
  <c r="H13" i="25"/>
  <c r="H12" i="25"/>
  <c r="H11" i="25"/>
  <c r="H10" i="25"/>
  <c r="G10" i="25"/>
  <c r="F10" i="25"/>
  <c r="H100" i="24"/>
  <c r="H98" i="24"/>
  <c r="G97" i="24"/>
  <c r="F97" i="24"/>
  <c r="H97" i="24" s="1"/>
  <c r="H96" i="24"/>
  <c r="H94" i="24"/>
  <c r="H93" i="24"/>
  <c r="H92" i="24"/>
  <c r="H91" i="24"/>
  <c r="H90" i="24"/>
  <c r="H89" i="24"/>
  <c r="H88" i="24"/>
  <c r="H87" i="24"/>
  <c r="H86" i="24"/>
  <c r="H85" i="24"/>
  <c r="G84" i="24"/>
  <c r="F84" i="24"/>
  <c r="H84" i="24" s="1"/>
  <c r="H83" i="24"/>
  <c r="H82" i="24"/>
  <c r="G81" i="24"/>
  <c r="H81" i="24" s="1"/>
  <c r="F81" i="24"/>
  <c r="H80" i="24"/>
  <c r="H79" i="24"/>
  <c r="F78" i="24"/>
  <c r="H77" i="24"/>
  <c r="H76" i="24"/>
  <c r="G75" i="24"/>
  <c r="F75" i="24"/>
  <c r="H75" i="24" s="1"/>
  <c r="H74" i="24"/>
  <c r="H73" i="24"/>
  <c r="G72" i="24"/>
  <c r="F72" i="24"/>
  <c r="H72" i="24" s="1"/>
  <c r="H71" i="24"/>
  <c r="H70" i="24"/>
  <c r="H69" i="24"/>
  <c r="H68" i="24"/>
  <c r="H67" i="24"/>
  <c r="G66" i="24"/>
  <c r="F66" i="24"/>
  <c r="H66" i="24" s="1"/>
  <c r="H65" i="24"/>
  <c r="H64" i="24"/>
  <c r="H63" i="24"/>
  <c r="H62" i="24"/>
  <c r="G61" i="24"/>
  <c r="G60" i="24" s="1"/>
  <c r="H60" i="24" s="1"/>
  <c r="F61" i="24"/>
  <c r="H61" i="24" s="1"/>
  <c r="F60" i="24"/>
  <c r="H59" i="24"/>
  <c r="H58" i="24"/>
  <c r="H57" i="24"/>
  <c r="H56" i="24"/>
  <c r="H55" i="24"/>
  <c r="H54" i="24"/>
  <c r="G54" i="24"/>
  <c r="F54" i="24"/>
  <c r="H53" i="24"/>
  <c r="H52" i="24"/>
  <c r="H51" i="24"/>
  <c r="H50" i="24"/>
  <c r="H49" i="24"/>
  <c r="H48" i="24"/>
  <c r="H47" i="24"/>
  <c r="H46" i="24"/>
  <c r="H45" i="24"/>
  <c r="H44" i="24"/>
  <c r="G43" i="24"/>
  <c r="F43" i="24"/>
  <c r="H43" i="24" s="1"/>
  <c r="H42" i="24"/>
  <c r="H41" i="24"/>
  <c r="H40" i="24"/>
  <c r="G39" i="24"/>
  <c r="H39" i="24" s="1"/>
  <c r="F39" i="24"/>
  <c r="H38" i="24"/>
  <c r="H37" i="24"/>
  <c r="H36" i="24"/>
  <c r="H35" i="24"/>
  <c r="H34" i="24"/>
  <c r="H33" i="24"/>
  <c r="H32" i="24"/>
  <c r="H31" i="24"/>
  <c r="G30" i="24"/>
  <c r="F30" i="24"/>
  <c r="H30" i="24" s="1"/>
  <c r="H29" i="24"/>
  <c r="F28" i="24"/>
  <c r="F101" i="24" s="1"/>
  <c r="H26" i="24"/>
  <c r="H25" i="24"/>
  <c r="G24" i="24"/>
  <c r="F24" i="24"/>
  <c r="H24" i="24" s="1"/>
  <c r="H23" i="24"/>
  <c r="H22" i="24"/>
  <c r="H21" i="24"/>
  <c r="H20" i="24"/>
  <c r="G20" i="24"/>
  <c r="F20" i="24"/>
  <c r="H19" i="24"/>
  <c r="H18" i="24"/>
  <c r="H17" i="24"/>
  <c r="H16" i="24"/>
  <c r="H15" i="24"/>
  <c r="H14" i="24"/>
  <c r="H13" i="24"/>
  <c r="H12" i="24"/>
  <c r="H11" i="24"/>
  <c r="H10" i="24"/>
  <c r="G10" i="24"/>
  <c r="F10" i="24"/>
  <c r="H100" i="23"/>
  <c r="H98" i="23"/>
  <c r="G97" i="23"/>
  <c r="F97" i="23"/>
  <c r="H97" i="23" s="1"/>
  <c r="H96" i="23"/>
  <c r="H94" i="23"/>
  <c r="H93" i="23"/>
  <c r="H92" i="23"/>
  <c r="H91" i="23"/>
  <c r="H90" i="23"/>
  <c r="H89" i="23"/>
  <c r="H88" i="23"/>
  <c r="H87" i="23"/>
  <c r="H86" i="23"/>
  <c r="H85" i="23"/>
  <c r="G84" i="23"/>
  <c r="F84" i="23"/>
  <c r="H84" i="23" s="1"/>
  <c r="H83" i="23"/>
  <c r="H82" i="23"/>
  <c r="G81" i="23"/>
  <c r="G78" i="23" s="1"/>
  <c r="H78" i="23" s="1"/>
  <c r="F81" i="23"/>
  <c r="H80" i="23"/>
  <c r="H79" i="23"/>
  <c r="F78" i="23"/>
  <c r="H77" i="23"/>
  <c r="H76" i="23"/>
  <c r="G75" i="23"/>
  <c r="F75" i="23"/>
  <c r="H75" i="23" s="1"/>
  <c r="H74" i="23"/>
  <c r="H73" i="23"/>
  <c r="G72" i="23"/>
  <c r="F72" i="23"/>
  <c r="H72" i="23" s="1"/>
  <c r="H71" i="23"/>
  <c r="H70" i="23"/>
  <c r="H69" i="23"/>
  <c r="H68" i="23"/>
  <c r="H67" i="23"/>
  <c r="G66" i="23"/>
  <c r="F66" i="23"/>
  <c r="H66" i="23" s="1"/>
  <c r="H65" i="23"/>
  <c r="H64" i="23"/>
  <c r="H63" i="23"/>
  <c r="H62" i="23"/>
  <c r="G61" i="23"/>
  <c r="G60" i="23" s="1"/>
  <c r="F61" i="23"/>
  <c r="H61" i="23" s="1"/>
  <c r="H59" i="23"/>
  <c r="H58" i="23"/>
  <c r="H57" i="23"/>
  <c r="H56" i="23"/>
  <c r="H55" i="23"/>
  <c r="H54" i="23"/>
  <c r="G54" i="23"/>
  <c r="F54" i="23"/>
  <c r="H53" i="23"/>
  <c r="H52" i="23"/>
  <c r="H51" i="23"/>
  <c r="H50" i="23"/>
  <c r="H49" i="23"/>
  <c r="H48" i="23"/>
  <c r="H47" i="23"/>
  <c r="H46" i="23"/>
  <c r="H45" i="23"/>
  <c r="H44" i="23"/>
  <c r="G43" i="23"/>
  <c r="F43" i="23"/>
  <c r="H43" i="23" s="1"/>
  <c r="H42" i="23"/>
  <c r="H41" i="23"/>
  <c r="H40" i="23"/>
  <c r="G39" i="23"/>
  <c r="H39" i="23" s="1"/>
  <c r="F39" i="23"/>
  <c r="H38" i="23"/>
  <c r="H37" i="23"/>
  <c r="H36" i="23"/>
  <c r="H35" i="23"/>
  <c r="H34" i="23"/>
  <c r="H33" i="23"/>
  <c r="H32" i="23"/>
  <c r="H31" i="23"/>
  <c r="G30" i="23"/>
  <c r="F30" i="23"/>
  <c r="H30" i="23" s="1"/>
  <c r="H29" i="23"/>
  <c r="H26" i="23"/>
  <c r="H25" i="23"/>
  <c r="G24" i="23"/>
  <c r="F24" i="23"/>
  <c r="H24" i="23" s="1"/>
  <c r="H23" i="23"/>
  <c r="H22" i="23"/>
  <c r="H21" i="23"/>
  <c r="H20" i="23"/>
  <c r="G20" i="23"/>
  <c r="F20" i="23"/>
  <c r="H19" i="23"/>
  <c r="H18" i="23"/>
  <c r="H17" i="23"/>
  <c r="H16" i="23"/>
  <c r="H15" i="23"/>
  <c r="H14" i="23"/>
  <c r="H13" i="23"/>
  <c r="H12" i="23"/>
  <c r="H11" i="23"/>
  <c r="H10" i="23"/>
  <c r="G10" i="23"/>
  <c r="F10" i="23"/>
  <c r="H100" i="22"/>
  <c r="H98" i="22"/>
  <c r="G97" i="22"/>
  <c r="H97" i="22" s="1"/>
  <c r="F97" i="22"/>
  <c r="H96" i="22"/>
  <c r="H94" i="22"/>
  <c r="H93" i="22"/>
  <c r="H92" i="22"/>
  <c r="H91" i="22"/>
  <c r="H90" i="22"/>
  <c r="H89" i="22"/>
  <c r="H88" i="22"/>
  <c r="H87" i="22"/>
  <c r="H86" i="22"/>
  <c r="H85" i="22"/>
  <c r="H84" i="22"/>
  <c r="G84" i="22"/>
  <c r="F84" i="22"/>
  <c r="H83" i="22"/>
  <c r="H82" i="22"/>
  <c r="G81" i="22"/>
  <c r="F81" i="22"/>
  <c r="H81" i="22" s="1"/>
  <c r="H80" i="22"/>
  <c r="H79" i="22"/>
  <c r="G78" i="22"/>
  <c r="F78" i="22"/>
  <c r="H78" i="22" s="1"/>
  <c r="H77" i="22"/>
  <c r="H76" i="22"/>
  <c r="G75" i="22"/>
  <c r="H75" i="22" s="1"/>
  <c r="F75" i="22"/>
  <c r="H74" i="22"/>
  <c r="H73" i="22"/>
  <c r="H72" i="22"/>
  <c r="G72" i="22"/>
  <c r="F72" i="22"/>
  <c r="H71" i="22"/>
  <c r="H70" i="22"/>
  <c r="H69" i="22"/>
  <c r="H68" i="22"/>
  <c r="H67" i="22"/>
  <c r="H66" i="22"/>
  <c r="G66" i="22"/>
  <c r="F66" i="22"/>
  <c r="H65" i="22"/>
  <c r="H64" i="22"/>
  <c r="H63" i="22"/>
  <c r="H62" i="22"/>
  <c r="G61" i="22"/>
  <c r="H61" i="22" s="1"/>
  <c r="F61" i="22"/>
  <c r="F60" i="22"/>
  <c r="H59" i="22"/>
  <c r="H58" i="22"/>
  <c r="H57" i="22"/>
  <c r="H56" i="22"/>
  <c r="H55" i="22"/>
  <c r="G54" i="22"/>
  <c r="F54" i="22"/>
  <c r="H54" i="22" s="1"/>
  <c r="H53" i="22"/>
  <c r="H52" i="22"/>
  <c r="H51" i="22"/>
  <c r="H50" i="22"/>
  <c r="H49" i="22"/>
  <c r="H48" i="22"/>
  <c r="H47" i="22"/>
  <c r="H46" i="22"/>
  <c r="H45" i="22"/>
  <c r="H44" i="22"/>
  <c r="G43" i="22"/>
  <c r="F43" i="22"/>
  <c r="H42" i="22"/>
  <c r="H41" i="22"/>
  <c r="H40" i="22"/>
  <c r="G39" i="22"/>
  <c r="F39" i="22"/>
  <c r="H39" i="22" s="1"/>
  <c r="H38" i="22"/>
  <c r="H37" i="22"/>
  <c r="H36" i="22"/>
  <c r="H35" i="22"/>
  <c r="H34" i="22"/>
  <c r="H33" i="22"/>
  <c r="H32" i="22"/>
  <c r="H31" i="22"/>
  <c r="H30" i="22"/>
  <c r="G30" i="22"/>
  <c r="F30" i="22"/>
  <c r="H29" i="22"/>
  <c r="H26" i="22"/>
  <c r="H25" i="22"/>
  <c r="H24" i="22"/>
  <c r="G24" i="22"/>
  <c r="F24" i="22"/>
  <c r="H23" i="22"/>
  <c r="H22" i="22"/>
  <c r="H21" i="22"/>
  <c r="G20" i="22"/>
  <c r="F20" i="22"/>
  <c r="H20" i="22" s="1"/>
  <c r="H19" i="22"/>
  <c r="H18" i="22"/>
  <c r="H17" i="22"/>
  <c r="H16" i="22"/>
  <c r="H15" i="22"/>
  <c r="H14" i="22"/>
  <c r="H13" i="22"/>
  <c r="H12" i="22"/>
  <c r="H11" i="22"/>
  <c r="G10" i="22"/>
  <c r="F10" i="22"/>
  <c r="H100" i="21"/>
  <c r="H98" i="21"/>
  <c r="G97" i="21"/>
  <c r="F97" i="21"/>
  <c r="H97" i="21" s="1"/>
  <c r="H96" i="21"/>
  <c r="H94" i="21"/>
  <c r="H93" i="21"/>
  <c r="H92" i="21"/>
  <c r="H91" i="21"/>
  <c r="H90" i="21"/>
  <c r="H89" i="21"/>
  <c r="H88" i="21"/>
  <c r="H87" i="21"/>
  <c r="H86" i="21"/>
  <c r="H85" i="21"/>
  <c r="G84" i="21"/>
  <c r="F84" i="21"/>
  <c r="H84" i="21" s="1"/>
  <c r="H83" i="21"/>
  <c r="H82" i="21"/>
  <c r="G81" i="21"/>
  <c r="H81" i="21" s="1"/>
  <c r="F81" i="21"/>
  <c r="H80" i="21"/>
  <c r="H79" i="21"/>
  <c r="F78" i="21"/>
  <c r="H77" i="21"/>
  <c r="H76" i="21"/>
  <c r="G75" i="21"/>
  <c r="F75" i="21"/>
  <c r="H75" i="21" s="1"/>
  <c r="H74" i="21"/>
  <c r="H73" i="21"/>
  <c r="G72" i="21"/>
  <c r="F72" i="21"/>
  <c r="H72" i="21" s="1"/>
  <c r="H71" i="21"/>
  <c r="H70" i="21"/>
  <c r="H69" i="21"/>
  <c r="H68" i="21"/>
  <c r="H67" i="21"/>
  <c r="G66" i="21"/>
  <c r="F66" i="21"/>
  <c r="H66" i="21" s="1"/>
  <c r="H65" i="21"/>
  <c r="H64" i="21"/>
  <c r="H63" i="21"/>
  <c r="H62" i="21"/>
  <c r="G61" i="21"/>
  <c r="G60" i="21" s="1"/>
  <c r="H60" i="21" s="1"/>
  <c r="F61" i="21"/>
  <c r="H61" i="21" s="1"/>
  <c r="F60" i="21"/>
  <c r="H59" i="21"/>
  <c r="H58" i="21"/>
  <c r="H57" i="21"/>
  <c r="H56" i="21"/>
  <c r="H55" i="21"/>
  <c r="H54" i="21"/>
  <c r="G54" i="21"/>
  <c r="F54" i="21"/>
  <c r="H53" i="21"/>
  <c r="H52" i="21"/>
  <c r="H51" i="21"/>
  <c r="H50" i="21"/>
  <c r="H49" i="21"/>
  <c r="H48" i="21"/>
  <c r="H47" i="21"/>
  <c r="H46" i="21"/>
  <c r="H45" i="21"/>
  <c r="H44" i="21"/>
  <c r="G43" i="21"/>
  <c r="F43" i="21"/>
  <c r="H43" i="21" s="1"/>
  <c r="H42" i="21"/>
  <c r="H41" i="21"/>
  <c r="H40" i="21"/>
  <c r="G39" i="21"/>
  <c r="H39" i="21" s="1"/>
  <c r="F39" i="21"/>
  <c r="H38" i="21"/>
  <c r="H37" i="21"/>
  <c r="H36" i="21"/>
  <c r="H35" i="21"/>
  <c r="H34" i="21"/>
  <c r="H33" i="21"/>
  <c r="H32" i="21"/>
  <c r="H31" i="21"/>
  <c r="G30" i="21"/>
  <c r="F30" i="21"/>
  <c r="H30" i="21" s="1"/>
  <c r="H29" i="21"/>
  <c r="F28" i="21"/>
  <c r="F101" i="21" s="1"/>
  <c r="H26" i="21"/>
  <c r="H25" i="21"/>
  <c r="G24" i="21"/>
  <c r="F24" i="21"/>
  <c r="H24" i="21" s="1"/>
  <c r="H23" i="21"/>
  <c r="H22" i="21"/>
  <c r="H21" i="21"/>
  <c r="H20" i="21"/>
  <c r="G20" i="21"/>
  <c r="F20" i="21"/>
  <c r="H19" i="21"/>
  <c r="H18" i="21"/>
  <c r="H17" i="21"/>
  <c r="H16" i="21"/>
  <c r="H15" i="21"/>
  <c r="H14" i="21"/>
  <c r="H13" i="21"/>
  <c r="H12" i="21"/>
  <c r="H11" i="21"/>
  <c r="H10" i="21"/>
  <c r="G10" i="21"/>
  <c r="F10" i="21"/>
  <c r="H100" i="20"/>
  <c r="H98" i="20"/>
  <c r="G97" i="20"/>
  <c r="H97" i="20" s="1"/>
  <c r="F97" i="20"/>
  <c r="H96" i="20"/>
  <c r="H94" i="20"/>
  <c r="H93" i="20"/>
  <c r="H92" i="20"/>
  <c r="H91" i="20"/>
  <c r="H90" i="20"/>
  <c r="H89" i="20"/>
  <c r="H88" i="20"/>
  <c r="H87" i="20"/>
  <c r="H86" i="20"/>
  <c r="H85" i="20"/>
  <c r="H84" i="20"/>
  <c r="G84" i="20"/>
  <c r="F84" i="20"/>
  <c r="H83" i="20"/>
  <c r="H82" i="20"/>
  <c r="G81" i="20"/>
  <c r="F81" i="20"/>
  <c r="H81" i="20" s="1"/>
  <c r="H80" i="20"/>
  <c r="H79" i="20"/>
  <c r="G78" i="20"/>
  <c r="F78" i="20"/>
  <c r="H78" i="20" s="1"/>
  <c r="H77" i="20"/>
  <c r="H76" i="20"/>
  <c r="G75" i="20"/>
  <c r="H75" i="20" s="1"/>
  <c r="F75" i="20"/>
  <c r="H74" i="20"/>
  <c r="H73" i="20"/>
  <c r="H72" i="20"/>
  <c r="G72" i="20"/>
  <c r="F72" i="20"/>
  <c r="H71" i="20"/>
  <c r="H70" i="20"/>
  <c r="H69" i="20"/>
  <c r="H68" i="20"/>
  <c r="H67" i="20"/>
  <c r="H66" i="20"/>
  <c r="G66" i="20"/>
  <c r="F66" i="20"/>
  <c r="H65" i="20"/>
  <c r="H64" i="20"/>
  <c r="H63" i="20"/>
  <c r="H62" i="20"/>
  <c r="G61" i="20"/>
  <c r="G60" i="20" s="1"/>
  <c r="F61" i="20"/>
  <c r="F60" i="20"/>
  <c r="H60" i="20" s="1"/>
  <c r="H59" i="20"/>
  <c r="H58" i="20"/>
  <c r="H57" i="20"/>
  <c r="H56" i="20"/>
  <c r="H55" i="20"/>
  <c r="G54" i="20"/>
  <c r="F54" i="20"/>
  <c r="H54" i="20" s="1"/>
  <c r="H53" i="20"/>
  <c r="H52" i="20"/>
  <c r="H51" i="20"/>
  <c r="H50" i="20"/>
  <c r="H49" i="20"/>
  <c r="H48" i="20"/>
  <c r="H47" i="20"/>
  <c r="H46" i="20"/>
  <c r="H45" i="20"/>
  <c r="H44" i="20"/>
  <c r="G43" i="20"/>
  <c r="G28" i="20" s="1"/>
  <c r="G27" i="20" s="1"/>
  <c r="G95" i="20" s="1"/>
  <c r="G99" i="20" s="1"/>
  <c r="F43" i="20"/>
  <c r="H42" i="20"/>
  <c r="H41" i="20"/>
  <c r="H40" i="20"/>
  <c r="G39" i="20"/>
  <c r="F39" i="20"/>
  <c r="H39" i="20" s="1"/>
  <c r="H38" i="20"/>
  <c r="H37" i="20"/>
  <c r="H36" i="20"/>
  <c r="H35" i="20"/>
  <c r="H34" i="20"/>
  <c r="H33" i="20"/>
  <c r="H32" i="20"/>
  <c r="H31" i="20"/>
  <c r="H30" i="20"/>
  <c r="G30" i="20"/>
  <c r="F30" i="20"/>
  <c r="H29" i="20"/>
  <c r="H26" i="20"/>
  <c r="H25" i="20"/>
  <c r="H24" i="20"/>
  <c r="G24" i="20"/>
  <c r="F24" i="20"/>
  <c r="H23" i="20"/>
  <c r="H22" i="20"/>
  <c r="H21" i="20"/>
  <c r="G20" i="20"/>
  <c r="F20" i="20"/>
  <c r="H20" i="20" s="1"/>
  <c r="H19" i="20"/>
  <c r="H18" i="20"/>
  <c r="H17" i="20"/>
  <c r="H16" i="20"/>
  <c r="H15" i="20"/>
  <c r="H14" i="20"/>
  <c r="H13" i="20"/>
  <c r="H12" i="20"/>
  <c r="H11" i="20"/>
  <c r="G10" i="20"/>
  <c r="F10" i="20"/>
  <c r="H100" i="19"/>
  <c r="H98" i="19"/>
  <c r="G97" i="19"/>
  <c r="H97" i="19" s="1"/>
  <c r="F97" i="19"/>
  <c r="H96" i="19"/>
  <c r="H94" i="19"/>
  <c r="H93" i="19"/>
  <c r="H92" i="19"/>
  <c r="H91" i="19"/>
  <c r="H90" i="19"/>
  <c r="H89" i="19"/>
  <c r="H88" i="19"/>
  <c r="H87" i="19"/>
  <c r="H86" i="19"/>
  <c r="H85" i="19"/>
  <c r="H84" i="19"/>
  <c r="G84" i="19"/>
  <c r="F84" i="19"/>
  <c r="H83" i="19"/>
  <c r="H82" i="19"/>
  <c r="G81" i="19"/>
  <c r="F81" i="19"/>
  <c r="H81" i="19" s="1"/>
  <c r="H80" i="19"/>
  <c r="H79" i="19"/>
  <c r="G78" i="19"/>
  <c r="F78" i="19"/>
  <c r="H78" i="19" s="1"/>
  <c r="H77" i="19"/>
  <c r="H76" i="19"/>
  <c r="G75" i="19"/>
  <c r="H75" i="19" s="1"/>
  <c r="F75" i="19"/>
  <c r="H74" i="19"/>
  <c r="H73" i="19"/>
  <c r="H72" i="19"/>
  <c r="G72" i="19"/>
  <c r="F72" i="19"/>
  <c r="H71" i="19"/>
  <c r="H70" i="19"/>
  <c r="H69" i="19"/>
  <c r="H68" i="19"/>
  <c r="H67" i="19"/>
  <c r="H66" i="19"/>
  <c r="G66" i="19"/>
  <c r="F66" i="19"/>
  <c r="H65" i="19"/>
  <c r="H64" i="19"/>
  <c r="H63" i="19"/>
  <c r="H62" i="19"/>
  <c r="G61" i="19"/>
  <c r="G60" i="19" s="1"/>
  <c r="F61" i="19"/>
  <c r="F60" i="19"/>
  <c r="H59" i="19"/>
  <c r="H58" i="19"/>
  <c r="H57" i="19"/>
  <c r="H56" i="19"/>
  <c r="H55" i="19"/>
  <c r="G54" i="19"/>
  <c r="F54" i="19"/>
  <c r="H54" i="19" s="1"/>
  <c r="H53" i="19"/>
  <c r="H52" i="19"/>
  <c r="H51" i="19"/>
  <c r="H50" i="19"/>
  <c r="H49" i="19"/>
  <c r="H48" i="19"/>
  <c r="H47" i="19"/>
  <c r="H46" i="19"/>
  <c r="H45" i="19"/>
  <c r="H44" i="19"/>
  <c r="G43" i="19"/>
  <c r="F43" i="19"/>
  <c r="H42" i="19"/>
  <c r="H41" i="19"/>
  <c r="H40" i="19"/>
  <c r="G39" i="19"/>
  <c r="F39" i="19"/>
  <c r="H39" i="19" s="1"/>
  <c r="H38" i="19"/>
  <c r="H37" i="19"/>
  <c r="H36" i="19"/>
  <c r="H35" i="19"/>
  <c r="H34" i="19"/>
  <c r="H33" i="19"/>
  <c r="H32" i="19"/>
  <c r="H31" i="19"/>
  <c r="H30" i="19"/>
  <c r="G30" i="19"/>
  <c r="F30" i="19"/>
  <c r="H29" i="19"/>
  <c r="H26" i="19"/>
  <c r="H25" i="19"/>
  <c r="H24" i="19"/>
  <c r="G24" i="19"/>
  <c r="F24" i="19"/>
  <c r="H23" i="19"/>
  <c r="H22" i="19"/>
  <c r="H21" i="19"/>
  <c r="G20" i="19"/>
  <c r="F20" i="19"/>
  <c r="H20" i="19" s="1"/>
  <c r="H19" i="19"/>
  <c r="H18" i="19"/>
  <c r="H17" i="19"/>
  <c r="H16" i="19"/>
  <c r="H15" i="19"/>
  <c r="H14" i="19"/>
  <c r="H13" i="19"/>
  <c r="H12" i="19"/>
  <c r="H11" i="19"/>
  <c r="G10" i="19"/>
  <c r="F10" i="19"/>
  <c r="H100" i="18"/>
  <c r="H98" i="18"/>
  <c r="G97" i="18"/>
  <c r="H97" i="18" s="1"/>
  <c r="F97" i="18"/>
  <c r="H96" i="18"/>
  <c r="H94" i="18"/>
  <c r="H93" i="18"/>
  <c r="H92" i="18"/>
  <c r="H91" i="18"/>
  <c r="H90" i="18"/>
  <c r="H89" i="18"/>
  <c r="H88" i="18"/>
  <c r="H87" i="18"/>
  <c r="H86" i="18"/>
  <c r="H85" i="18"/>
  <c r="H84" i="18"/>
  <c r="G84" i="18"/>
  <c r="F84" i="18"/>
  <c r="H83" i="18"/>
  <c r="H82" i="18"/>
  <c r="G81" i="18"/>
  <c r="F81" i="18"/>
  <c r="H81" i="18" s="1"/>
  <c r="H80" i="18"/>
  <c r="H79" i="18"/>
  <c r="G78" i="18"/>
  <c r="F78" i="18"/>
  <c r="H78" i="18" s="1"/>
  <c r="H77" i="18"/>
  <c r="H76" i="18"/>
  <c r="G75" i="18"/>
  <c r="H75" i="18" s="1"/>
  <c r="F75" i="18"/>
  <c r="H74" i="18"/>
  <c r="H73" i="18"/>
  <c r="H72" i="18"/>
  <c r="G72" i="18"/>
  <c r="F72" i="18"/>
  <c r="H71" i="18"/>
  <c r="H70" i="18"/>
  <c r="H69" i="18"/>
  <c r="H68" i="18"/>
  <c r="H67" i="18"/>
  <c r="H66" i="18"/>
  <c r="G66" i="18"/>
  <c r="F66" i="18"/>
  <c r="H65" i="18"/>
  <c r="H64" i="18"/>
  <c r="H63" i="18"/>
  <c r="H62" i="18"/>
  <c r="G61" i="18"/>
  <c r="H61" i="18" s="1"/>
  <c r="F61" i="18"/>
  <c r="F60" i="18"/>
  <c r="H59" i="18"/>
  <c r="H58" i="18"/>
  <c r="H57" i="18"/>
  <c r="H56" i="18"/>
  <c r="H55" i="18"/>
  <c r="G54" i="18"/>
  <c r="F54" i="18"/>
  <c r="H54" i="18" s="1"/>
  <c r="H53" i="18"/>
  <c r="H52" i="18"/>
  <c r="H51" i="18"/>
  <c r="H50" i="18"/>
  <c r="H49" i="18"/>
  <c r="H48" i="18"/>
  <c r="H47" i="18"/>
  <c r="H46" i="18"/>
  <c r="H45" i="18"/>
  <c r="H44" i="18"/>
  <c r="G43" i="18"/>
  <c r="F43" i="18"/>
  <c r="H42" i="18"/>
  <c r="H41" i="18"/>
  <c r="H40" i="18"/>
  <c r="G39" i="18"/>
  <c r="F39" i="18"/>
  <c r="H39" i="18" s="1"/>
  <c r="H38" i="18"/>
  <c r="H37" i="18"/>
  <c r="H36" i="18"/>
  <c r="H35" i="18"/>
  <c r="H34" i="18"/>
  <c r="H33" i="18"/>
  <c r="H32" i="18"/>
  <c r="H31" i="18"/>
  <c r="H30" i="18"/>
  <c r="G30" i="18"/>
  <c r="F30" i="18"/>
  <c r="H29" i="18"/>
  <c r="H26" i="18"/>
  <c r="H25" i="18"/>
  <c r="H24" i="18"/>
  <c r="G24" i="18"/>
  <c r="F24" i="18"/>
  <c r="H23" i="18"/>
  <c r="H22" i="18"/>
  <c r="H21" i="18"/>
  <c r="G20" i="18"/>
  <c r="F20" i="18"/>
  <c r="H20" i="18" s="1"/>
  <c r="H19" i="18"/>
  <c r="H18" i="18"/>
  <c r="H17" i="18"/>
  <c r="H16" i="18"/>
  <c r="H15" i="18"/>
  <c r="H14" i="18"/>
  <c r="H13" i="18"/>
  <c r="H12" i="18"/>
  <c r="H11" i="18"/>
  <c r="G10" i="18"/>
  <c r="F10" i="18"/>
  <c r="H100" i="17"/>
  <c r="H98" i="17"/>
  <c r="G97" i="17"/>
  <c r="F97" i="17"/>
  <c r="H97" i="17" s="1"/>
  <c r="H96" i="17"/>
  <c r="H94" i="17"/>
  <c r="H93" i="17"/>
  <c r="H92" i="17"/>
  <c r="H91" i="17"/>
  <c r="H90" i="17"/>
  <c r="H89" i="17"/>
  <c r="H88" i="17"/>
  <c r="H87" i="17"/>
  <c r="H86" i="17"/>
  <c r="H85" i="17"/>
  <c r="G84" i="17"/>
  <c r="F84" i="17"/>
  <c r="H84" i="17" s="1"/>
  <c r="H83" i="17"/>
  <c r="H82" i="17"/>
  <c r="G81" i="17"/>
  <c r="H81" i="17" s="1"/>
  <c r="F81" i="17"/>
  <c r="H80" i="17"/>
  <c r="H79" i="17"/>
  <c r="F78" i="17"/>
  <c r="H77" i="17"/>
  <c r="H76" i="17"/>
  <c r="G75" i="17"/>
  <c r="F75" i="17"/>
  <c r="H75" i="17" s="1"/>
  <c r="H74" i="17"/>
  <c r="H73" i="17"/>
  <c r="G72" i="17"/>
  <c r="F72" i="17"/>
  <c r="H72" i="17" s="1"/>
  <c r="H71" i="17"/>
  <c r="H70" i="17"/>
  <c r="H69" i="17"/>
  <c r="H68" i="17"/>
  <c r="H67" i="17"/>
  <c r="G66" i="17"/>
  <c r="F66" i="17"/>
  <c r="H66" i="17" s="1"/>
  <c r="H65" i="17"/>
  <c r="H64" i="17"/>
  <c r="H63" i="17"/>
  <c r="H62" i="17"/>
  <c r="G61" i="17"/>
  <c r="G60" i="17" s="1"/>
  <c r="H60" i="17" s="1"/>
  <c r="F61" i="17"/>
  <c r="H61" i="17" s="1"/>
  <c r="F60" i="17"/>
  <c r="H59" i="17"/>
  <c r="H58" i="17"/>
  <c r="H57" i="17"/>
  <c r="H56" i="17"/>
  <c r="H55" i="17"/>
  <c r="H54" i="17"/>
  <c r="G54" i="17"/>
  <c r="F54" i="17"/>
  <c r="H53" i="17"/>
  <c r="H52" i="17"/>
  <c r="H51" i="17"/>
  <c r="H50" i="17"/>
  <c r="H49" i="17"/>
  <c r="H48" i="17"/>
  <c r="H47" i="17"/>
  <c r="H46" i="17"/>
  <c r="H45" i="17"/>
  <c r="H44" i="17"/>
  <c r="G43" i="17"/>
  <c r="F43" i="17"/>
  <c r="H43" i="17" s="1"/>
  <c r="H42" i="17"/>
  <c r="H41" i="17"/>
  <c r="H40" i="17"/>
  <c r="G39" i="17"/>
  <c r="H39" i="17" s="1"/>
  <c r="F39" i="17"/>
  <c r="H38" i="17"/>
  <c r="H37" i="17"/>
  <c r="H36" i="17"/>
  <c r="H35" i="17"/>
  <c r="H34" i="17"/>
  <c r="H33" i="17"/>
  <c r="H32" i="17"/>
  <c r="H31" i="17"/>
  <c r="G30" i="17"/>
  <c r="F30" i="17"/>
  <c r="H30" i="17" s="1"/>
  <c r="H29" i="17"/>
  <c r="F28" i="17"/>
  <c r="F101" i="17" s="1"/>
  <c r="H26" i="17"/>
  <c r="H25" i="17"/>
  <c r="G24" i="17"/>
  <c r="F24" i="17"/>
  <c r="H24" i="17" s="1"/>
  <c r="H23" i="17"/>
  <c r="H22" i="17"/>
  <c r="H21" i="17"/>
  <c r="H20" i="17"/>
  <c r="G20" i="17"/>
  <c r="F20" i="17"/>
  <c r="H19" i="17"/>
  <c r="H18" i="17"/>
  <c r="H17" i="17"/>
  <c r="H16" i="17"/>
  <c r="H15" i="17"/>
  <c r="H14" i="17"/>
  <c r="H13" i="17"/>
  <c r="H12" i="17"/>
  <c r="H11" i="17"/>
  <c r="H10" i="17"/>
  <c r="G10" i="17"/>
  <c r="F10" i="17"/>
  <c r="H100" i="15"/>
  <c r="H98" i="15"/>
  <c r="G97" i="15"/>
  <c r="H97" i="15" s="1"/>
  <c r="F97" i="15"/>
  <c r="H96" i="15"/>
  <c r="H94" i="15"/>
  <c r="H93" i="15"/>
  <c r="H92" i="15"/>
  <c r="H91" i="15"/>
  <c r="H90" i="15"/>
  <c r="H89" i="15"/>
  <c r="H88" i="15"/>
  <c r="H87" i="15"/>
  <c r="H86" i="15"/>
  <c r="H85" i="15"/>
  <c r="H84" i="15"/>
  <c r="G84" i="15"/>
  <c r="F84" i="15"/>
  <c r="H83" i="15"/>
  <c r="H82" i="15"/>
  <c r="G81" i="15"/>
  <c r="F81" i="15"/>
  <c r="H81" i="15" s="1"/>
  <c r="H80" i="15"/>
  <c r="H79" i="15"/>
  <c r="G78" i="15"/>
  <c r="F78" i="15"/>
  <c r="H78" i="15" s="1"/>
  <c r="H77" i="15"/>
  <c r="H76" i="15"/>
  <c r="G75" i="15"/>
  <c r="H75" i="15" s="1"/>
  <c r="F75" i="15"/>
  <c r="H74" i="15"/>
  <c r="H73" i="15"/>
  <c r="H72" i="15"/>
  <c r="G72" i="15"/>
  <c r="F72" i="15"/>
  <c r="H71" i="15"/>
  <c r="H70" i="15"/>
  <c r="H69" i="15"/>
  <c r="H68" i="15"/>
  <c r="H67" i="15"/>
  <c r="H66" i="15"/>
  <c r="G66" i="15"/>
  <c r="F66" i="15"/>
  <c r="H65" i="15"/>
  <c r="H64" i="15"/>
  <c r="H63" i="15"/>
  <c r="H62" i="15"/>
  <c r="G61" i="15"/>
  <c r="H61" i="15" s="1"/>
  <c r="F61" i="15"/>
  <c r="F60" i="15"/>
  <c r="H59" i="15"/>
  <c r="H58" i="15"/>
  <c r="H57" i="15"/>
  <c r="H56" i="15"/>
  <c r="H55" i="15"/>
  <c r="G54" i="15"/>
  <c r="F54" i="15"/>
  <c r="H54" i="15" s="1"/>
  <c r="H53" i="15"/>
  <c r="H52" i="15"/>
  <c r="H51" i="15"/>
  <c r="H50" i="15"/>
  <c r="H49" i="15"/>
  <c r="H48" i="15"/>
  <c r="H47" i="15"/>
  <c r="H46" i="15"/>
  <c r="H45" i="15"/>
  <c r="H44" i="15"/>
  <c r="G43" i="15"/>
  <c r="F43" i="15"/>
  <c r="H42" i="15"/>
  <c r="H41" i="15"/>
  <c r="H40" i="15"/>
  <c r="G39" i="15"/>
  <c r="F39" i="15"/>
  <c r="H39" i="15" s="1"/>
  <c r="H38" i="15"/>
  <c r="H37" i="15"/>
  <c r="H36" i="15"/>
  <c r="H35" i="15"/>
  <c r="H34" i="15"/>
  <c r="H33" i="15"/>
  <c r="H32" i="15"/>
  <c r="H31" i="15"/>
  <c r="H30" i="15"/>
  <c r="G30" i="15"/>
  <c r="F30" i="15"/>
  <c r="H29" i="15"/>
  <c r="H26" i="15"/>
  <c r="H25" i="15"/>
  <c r="H24" i="15"/>
  <c r="G24" i="15"/>
  <c r="F24" i="15"/>
  <c r="H23" i="15"/>
  <c r="H22" i="15"/>
  <c r="H21" i="15"/>
  <c r="G20" i="15"/>
  <c r="F20" i="15"/>
  <c r="H20" i="15" s="1"/>
  <c r="H19" i="15"/>
  <c r="H18" i="15"/>
  <c r="H17" i="15"/>
  <c r="H16" i="15"/>
  <c r="H15" i="15"/>
  <c r="H14" i="15"/>
  <c r="H13" i="15"/>
  <c r="H12" i="15"/>
  <c r="H11" i="15"/>
  <c r="G10" i="15"/>
  <c r="F10" i="15"/>
  <c r="H100" i="14"/>
  <c r="H98" i="14"/>
  <c r="G97" i="14"/>
  <c r="F97" i="14"/>
  <c r="H97" i="14" s="1"/>
  <c r="H96" i="14"/>
  <c r="H94" i="14"/>
  <c r="H93" i="14"/>
  <c r="H92" i="14"/>
  <c r="H91" i="14"/>
  <c r="H90" i="14"/>
  <c r="H89" i="14"/>
  <c r="H88" i="14"/>
  <c r="H87" i="14"/>
  <c r="H86" i="14"/>
  <c r="H85" i="14"/>
  <c r="G84" i="14"/>
  <c r="F84" i="14"/>
  <c r="H84" i="14" s="1"/>
  <c r="H83" i="14"/>
  <c r="H82" i="14"/>
  <c r="G81" i="14"/>
  <c r="H81" i="14" s="1"/>
  <c r="F81" i="14"/>
  <c r="H80" i="14"/>
  <c r="H79" i="14"/>
  <c r="F78" i="14"/>
  <c r="H77" i="14"/>
  <c r="H76" i="14"/>
  <c r="G75" i="14"/>
  <c r="F75" i="14"/>
  <c r="H75" i="14" s="1"/>
  <c r="H74" i="14"/>
  <c r="H73" i="14"/>
  <c r="G72" i="14"/>
  <c r="F72" i="14"/>
  <c r="H72" i="14" s="1"/>
  <c r="H71" i="14"/>
  <c r="H70" i="14"/>
  <c r="H69" i="14"/>
  <c r="H68" i="14"/>
  <c r="H67" i="14"/>
  <c r="G66" i="14"/>
  <c r="F66" i="14"/>
  <c r="H66" i="14" s="1"/>
  <c r="H65" i="14"/>
  <c r="H64" i="14"/>
  <c r="H63" i="14"/>
  <c r="H62" i="14"/>
  <c r="G61" i="14"/>
  <c r="G60" i="14" s="1"/>
  <c r="F61" i="14"/>
  <c r="H61" i="14" s="1"/>
  <c r="F60" i="14"/>
  <c r="H59" i="14"/>
  <c r="H58" i="14"/>
  <c r="H57" i="14"/>
  <c r="H56" i="14"/>
  <c r="H55" i="14"/>
  <c r="G54" i="14"/>
  <c r="F54" i="14"/>
  <c r="H54" i="14" s="1"/>
  <c r="H53" i="14"/>
  <c r="H52" i="14"/>
  <c r="H51" i="14"/>
  <c r="H50" i="14"/>
  <c r="H49" i="14"/>
  <c r="H48" i="14"/>
  <c r="H47" i="14"/>
  <c r="H46" i="14"/>
  <c r="H45" i="14"/>
  <c r="H44" i="14"/>
  <c r="G43" i="14"/>
  <c r="F43" i="14"/>
  <c r="H43" i="14" s="1"/>
  <c r="H42" i="14"/>
  <c r="H41" i="14"/>
  <c r="H40" i="14"/>
  <c r="G39" i="14"/>
  <c r="H39" i="14" s="1"/>
  <c r="F39" i="14"/>
  <c r="H38" i="14"/>
  <c r="H37" i="14"/>
  <c r="H36" i="14"/>
  <c r="H35" i="14"/>
  <c r="H34" i="14"/>
  <c r="H33" i="14"/>
  <c r="H32" i="14"/>
  <c r="H31" i="14"/>
  <c r="H30" i="14"/>
  <c r="G30" i="14"/>
  <c r="F30" i="14"/>
  <c r="H29" i="14"/>
  <c r="F28" i="14"/>
  <c r="F101" i="14" s="1"/>
  <c r="H26" i="14"/>
  <c r="H25" i="14"/>
  <c r="G24" i="14"/>
  <c r="F24" i="14"/>
  <c r="H24" i="14" s="1"/>
  <c r="H23" i="14"/>
  <c r="H22" i="14"/>
  <c r="H21" i="14"/>
  <c r="H20" i="14"/>
  <c r="G20" i="14"/>
  <c r="F20" i="14"/>
  <c r="H19" i="14"/>
  <c r="H18" i="14"/>
  <c r="H17" i="14"/>
  <c r="H16" i="14"/>
  <c r="H15" i="14"/>
  <c r="H14" i="14"/>
  <c r="H13" i="14"/>
  <c r="H12" i="14"/>
  <c r="H11" i="14"/>
  <c r="G10" i="14"/>
  <c r="F10" i="14"/>
  <c r="H100" i="13"/>
  <c r="H98" i="13"/>
  <c r="G97" i="13"/>
  <c r="H97" i="13" s="1"/>
  <c r="F97" i="13"/>
  <c r="H96" i="13"/>
  <c r="H94" i="13"/>
  <c r="H93" i="13"/>
  <c r="H92" i="13"/>
  <c r="H91" i="13"/>
  <c r="H90" i="13"/>
  <c r="H89" i="13"/>
  <c r="H88" i="13"/>
  <c r="H87" i="13"/>
  <c r="H86" i="13"/>
  <c r="H85" i="13"/>
  <c r="H84" i="13"/>
  <c r="G84" i="13"/>
  <c r="F84" i="13"/>
  <c r="H83" i="13"/>
  <c r="H82" i="13"/>
  <c r="G81" i="13"/>
  <c r="F81" i="13"/>
  <c r="H81" i="13" s="1"/>
  <c r="H80" i="13"/>
  <c r="H79" i="13"/>
  <c r="G78" i="13"/>
  <c r="F78" i="13"/>
  <c r="H78" i="13" s="1"/>
  <c r="H77" i="13"/>
  <c r="H76" i="13"/>
  <c r="G75" i="13"/>
  <c r="H75" i="13" s="1"/>
  <c r="F75" i="13"/>
  <c r="H74" i="13"/>
  <c r="H73" i="13"/>
  <c r="H72" i="13"/>
  <c r="G72" i="13"/>
  <c r="F72" i="13"/>
  <c r="H71" i="13"/>
  <c r="H70" i="13"/>
  <c r="H69" i="13"/>
  <c r="H68" i="13"/>
  <c r="H67" i="13"/>
  <c r="H66" i="13"/>
  <c r="G66" i="13"/>
  <c r="F66" i="13"/>
  <c r="H65" i="13"/>
  <c r="H64" i="13"/>
  <c r="H63" i="13"/>
  <c r="H62" i="13"/>
  <c r="G61" i="13"/>
  <c r="H61" i="13" s="1"/>
  <c r="F61" i="13"/>
  <c r="F60" i="13"/>
  <c r="H59" i="13"/>
  <c r="H58" i="13"/>
  <c r="H57" i="13"/>
  <c r="H56" i="13"/>
  <c r="H55" i="13"/>
  <c r="G54" i="13"/>
  <c r="F54" i="13"/>
  <c r="H54" i="13" s="1"/>
  <c r="H53" i="13"/>
  <c r="H52" i="13"/>
  <c r="H51" i="13"/>
  <c r="H50" i="13"/>
  <c r="H49" i="13"/>
  <c r="H48" i="13"/>
  <c r="H47" i="13"/>
  <c r="H46" i="13"/>
  <c r="H45" i="13"/>
  <c r="H44" i="13"/>
  <c r="G43" i="13"/>
  <c r="F43" i="13"/>
  <c r="H42" i="13"/>
  <c r="H41" i="13"/>
  <c r="H40" i="13"/>
  <c r="G39" i="13"/>
  <c r="F39" i="13"/>
  <c r="H39" i="13" s="1"/>
  <c r="H38" i="13"/>
  <c r="H37" i="13"/>
  <c r="H36" i="13"/>
  <c r="H35" i="13"/>
  <c r="H34" i="13"/>
  <c r="H33" i="13"/>
  <c r="H32" i="13"/>
  <c r="H31" i="13"/>
  <c r="H30" i="13"/>
  <c r="G30" i="13"/>
  <c r="F30" i="13"/>
  <c r="H29" i="13"/>
  <c r="H26" i="13"/>
  <c r="H25" i="13"/>
  <c r="H24" i="13"/>
  <c r="G24" i="13"/>
  <c r="F24" i="13"/>
  <c r="H23" i="13"/>
  <c r="H22" i="13"/>
  <c r="H21" i="13"/>
  <c r="G20" i="13"/>
  <c r="F20" i="13"/>
  <c r="H20" i="13" s="1"/>
  <c r="H19" i="13"/>
  <c r="H18" i="13"/>
  <c r="H17" i="13"/>
  <c r="H16" i="13"/>
  <c r="H15" i="13"/>
  <c r="H14" i="13"/>
  <c r="H13" i="13"/>
  <c r="H12" i="13"/>
  <c r="H11" i="13"/>
  <c r="G10" i="13"/>
  <c r="F10" i="13"/>
  <c r="D11" i="13"/>
  <c r="D10" i="13" s="1"/>
  <c r="D13" i="13"/>
  <c r="C20" i="13"/>
  <c r="C10" i="13" s="1"/>
  <c r="E20" i="13"/>
  <c r="E10" i="13" s="1"/>
  <c r="C24" i="13"/>
  <c r="E24" i="13"/>
  <c r="D26" i="13"/>
  <c r="D24" i="13" s="1"/>
  <c r="D30" i="13"/>
  <c r="D28" i="13" s="1"/>
  <c r="D27" i="13" s="1"/>
  <c r="E30" i="13"/>
  <c r="C32" i="13"/>
  <c r="C30" i="13" s="1"/>
  <c r="C36" i="13"/>
  <c r="C39" i="13"/>
  <c r="D39" i="13"/>
  <c r="E39" i="13"/>
  <c r="C40" i="13"/>
  <c r="D43" i="13"/>
  <c r="E43" i="13"/>
  <c r="C49" i="13"/>
  <c r="C43" i="13" s="1"/>
  <c r="C50" i="13"/>
  <c r="C53" i="13"/>
  <c r="D54" i="13"/>
  <c r="E54" i="13"/>
  <c r="C55" i="13"/>
  <c r="C54" i="13" s="1"/>
  <c r="D60" i="13"/>
  <c r="E61" i="13"/>
  <c r="E60" i="13" s="1"/>
  <c r="C66" i="13"/>
  <c r="D66" i="13"/>
  <c r="E66" i="13"/>
  <c r="C72" i="13"/>
  <c r="D72" i="13"/>
  <c r="E72" i="13"/>
  <c r="C75" i="13"/>
  <c r="D75" i="13"/>
  <c r="E75" i="13"/>
  <c r="E78" i="13"/>
  <c r="D81" i="13"/>
  <c r="D78" i="13" s="1"/>
  <c r="E81" i="13"/>
  <c r="C82" i="13"/>
  <c r="C81" i="13" s="1"/>
  <c r="C78" i="13" s="1"/>
  <c r="D84" i="13"/>
  <c r="E84" i="13"/>
  <c r="C87" i="13"/>
  <c r="C84" i="13" s="1"/>
  <c r="D87" i="13"/>
  <c r="C97" i="13"/>
  <c r="E97" i="13"/>
  <c r="H100" i="12"/>
  <c r="H98" i="12"/>
  <c r="G97" i="12"/>
  <c r="F97" i="12"/>
  <c r="H97" i="12" s="1"/>
  <c r="H96" i="12"/>
  <c r="H94" i="12"/>
  <c r="H93" i="12"/>
  <c r="H92" i="12"/>
  <c r="H91" i="12"/>
  <c r="H90" i="12"/>
  <c r="H89" i="12"/>
  <c r="H88" i="12"/>
  <c r="H87" i="12"/>
  <c r="H86" i="12"/>
  <c r="H85" i="12"/>
  <c r="G84" i="12"/>
  <c r="H84" i="12" s="1"/>
  <c r="F84" i="12"/>
  <c r="H83" i="12"/>
  <c r="H82" i="12"/>
  <c r="H81" i="12"/>
  <c r="G81" i="12"/>
  <c r="G78" i="12" s="1"/>
  <c r="F81" i="12"/>
  <c r="H80" i="12"/>
  <c r="H79" i="12"/>
  <c r="F78" i="12"/>
  <c r="H78" i="12" s="1"/>
  <c r="H77" i="12"/>
  <c r="H76" i="12"/>
  <c r="G75" i="12"/>
  <c r="F75" i="12"/>
  <c r="H75" i="12" s="1"/>
  <c r="H74" i="12"/>
  <c r="H73" i="12"/>
  <c r="G72" i="12"/>
  <c r="H72" i="12" s="1"/>
  <c r="F72" i="12"/>
  <c r="H71" i="12"/>
  <c r="H70" i="12"/>
  <c r="H69" i="12"/>
  <c r="H68" i="12"/>
  <c r="H67" i="12"/>
  <c r="G66" i="12"/>
  <c r="H66" i="12" s="1"/>
  <c r="F66" i="12"/>
  <c r="H65" i="12"/>
  <c r="H64" i="12"/>
  <c r="H63" i="12"/>
  <c r="H62" i="12"/>
  <c r="G61" i="12"/>
  <c r="G60" i="12" s="1"/>
  <c r="G28" i="12" s="1"/>
  <c r="G27" i="12" s="1"/>
  <c r="G95" i="12" s="1"/>
  <c r="G99" i="12" s="1"/>
  <c r="F61" i="12"/>
  <c r="H61" i="12" s="1"/>
  <c r="H59" i="12"/>
  <c r="H58" i="12"/>
  <c r="H57" i="12"/>
  <c r="H56" i="12"/>
  <c r="H55" i="12"/>
  <c r="G54" i="12"/>
  <c r="F54" i="12"/>
  <c r="H54" i="12" s="1"/>
  <c r="H53" i="12"/>
  <c r="H52" i="12"/>
  <c r="H51" i="12"/>
  <c r="H50" i="12"/>
  <c r="H49" i="12"/>
  <c r="H48" i="12"/>
  <c r="H47" i="12"/>
  <c r="H46" i="12"/>
  <c r="H45" i="12"/>
  <c r="H44" i="12"/>
  <c r="G43" i="12"/>
  <c r="F43" i="12"/>
  <c r="H42" i="12"/>
  <c r="H41" i="12"/>
  <c r="H40" i="12"/>
  <c r="H39" i="12"/>
  <c r="G39" i="12"/>
  <c r="F39" i="12"/>
  <c r="H38" i="12"/>
  <c r="H37" i="12"/>
  <c r="H36" i="12"/>
  <c r="H35" i="12"/>
  <c r="H34" i="12"/>
  <c r="H33" i="12"/>
  <c r="H32" i="12"/>
  <c r="H31" i="12"/>
  <c r="G30" i="12"/>
  <c r="H30" i="12" s="1"/>
  <c r="F30" i="12"/>
  <c r="H29" i="12"/>
  <c r="H26" i="12"/>
  <c r="H25" i="12"/>
  <c r="G24" i="12"/>
  <c r="H24" i="12" s="1"/>
  <c r="F24" i="12"/>
  <c r="H23" i="12"/>
  <c r="H22" i="12"/>
  <c r="H21" i="12"/>
  <c r="G20" i="12"/>
  <c r="F20" i="12"/>
  <c r="H20" i="12" s="1"/>
  <c r="H19" i="12"/>
  <c r="H18" i="12"/>
  <c r="H17" i="12"/>
  <c r="H16" i="12"/>
  <c r="H15" i="12"/>
  <c r="H14" i="12"/>
  <c r="H13" i="12"/>
  <c r="H12" i="12"/>
  <c r="H11" i="12"/>
  <c r="G10" i="12"/>
  <c r="F10" i="12"/>
  <c r="H10" i="12" s="1"/>
  <c r="H100" i="11"/>
  <c r="H98" i="11"/>
  <c r="G97" i="11"/>
  <c r="F97" i="11"/>
  <c r="H97" i="11" s="1"/>
  <c r="H96" i="11"/>
  <c r="H94" i="11"/>
  <c r="H93" i="11"/>
  <c r="H92" i="11"/>
  <c r="H91" i="11"/>
  <c r="H90" i="11"/>
  <c r="H89" i="11"/>
  <c r="H88" i="11"/>
  <c r="H87" i="11"/>
  <c r="H86" i="11"/>
  <c r="H85" i="11"/>
  <c r="G84" i="11"/>
  <c r="F84" i="11"/>
  <c r="H84" i="11" s="1"/>
  <c r="H83" i="11"/>
  <c r="H82" i="11"/>
  <c r="H81" i="11"/>
  <c r="G81" i="11"/>
  <c r="G78" i="11" s="1"/>
  <c r="F81" i="11"/>
  <c r="H80" i="11"/>
  <c r="H79" i="11"/>
  <c r="F78" i="11"/>
  <c r="H77" i="11"/>
  <c r="H76" i="11"/>
  <c r="G75" i="11"/>
  <c r="F75" i="11"/>
  <c r="H75" i="11" s="1"/>
  <c r="H74" i="11"/>
  <c r="H73" i="11"/>
  <c r="G72" i="11"/>
  <c r="F72" i="11"/>
  <c r="H72" i="11" s="1"/>
  <c r="H71" i="11"/>
  <c r="H70" i="11"/>
  <c r="H69" i="11"/>
  <c r="H68" i="11"/>
  <c r="H67" i="11"/>
  <c r="G66" i="11"/>
  <c r="F66" i="11"/>
  <c r="H66" i="11" s="1"/>
  <c r="H65" i="11"/>
  <c r="H64" i="11"/>
  <c r="H63" i="11"/>
  <c r="H62" i="11"/>
  <c r="G61" i="11"/>
  <c r="F61" i="11"/>
  <c r="H61" i="11" s="1"/>
  <c r="G60" i="11"/>
  <c r="H59" i="11"/>
  <c r="H58" i="11"/>
  <c r="H57" i="11"/>
  <c r="H56" i="11"/>
  <c r="H55" i="11"/>
  <c r="H54" i="11"/>
  <c r="G54" i="11"/>
  <c r="F54" i="11"/>
  <c r="H53" i="11"/>
  <c r="H52" i="11"/>
  <c r="H51" i="11"/>
  <c r="H50" i="11"/>
  <c r="H49" i="11"/>
  <c r="H48" i="11"/>
  <c r="H47" i="11"/>
  <c r="H46" i="11"/>
  <c r="H45" i="11"/>
  <c r="H44" i="11"/>
  <c r="G43" i="11"/>
  <c r="F43" i="11"/>
  <c r="H42" i="11"/>
  <c r="H41" i="11"/>
  <c r="H40" i="11"/>
  <c r="H39" i="11"/>
  <c r="G39" i="11"/>
  <c r="F39" i="11"/>
  <c r="H38" i="11"/>
  <c r="H37" i="11"/>
  <c r="H36" i="11"/>
  <c r="H35" i="11"/>
  <c r="H34" i="11"/>
  <c r="H33" i="11"/>
  <c r="H32" i="11"/>
  <c r="H31" i="11"/>
  <c r="G30" i="11"/>
  <c r="F30" i="11"/>
  <c r="H30" i="11" s="1"/>
  <c r="H29" i="11"/>
  <c r="H26" i="11"/>
  <c r="H25" i="11"/>
  <c r="G24" i="11"/>
  <c r="F24" i="11"/>
  <c r="H24" i="11" s="1"/>
  <c r="H23" i="11"/>
  <c r="H22" i="11"/>
  <c r="H21" i="11"/>
  <c r="H20" i="11"/>
  <c r="G20" i="11"/>
  <c r="F20" i="11"/>
  <c r="H19" i="11"/>
  <c r="H18" i="11"/>
  <c r="H17" i="11"/>
  <c r="H16" i="11"/>
  <c r="H15" i="11"/>
  <c r="H14" i="11"/>
  <c r="H13" i="11"/>
  <c r="H12" i="11"/>
  <c r="H11" i="11"/>
  <c r="H10" i="11"/>
  <c r="G10" i="11"/>
  <c r="F10" i="11"/>
  <c r="H99" i="10"/>
  <c r="H97" i="10"/>
  <c r="H96" i="10"/>
  <c r="G96" i="10"/>
  <c r="F96" i="10"/>
  <c r="H95" i="10"/>
  <c r="H93" i="10"/>
  <c r="H92" i="10"/>
  <c r="H91" i="10"/>
  <c r="H90" i="10"/>
  <c r="H89" i="10"/>
  <c r="H88" i="10"/>
  <c r="H87" i="10"/>
  <c r="H86" i="10"/>
  <c r="H85" i="10"/>
  <c r="H84" i="10"/>
  <c r="G83" i="10"/>
  <c r="F83" i="10"/>
  <c r="H83" i="10" s="1"/>
  <c r="H82" i="10"/>
  <c r="H81" i="10"/>
  <c r="G80" i="10"/>
  <c r="F80" i="10"/>
  <c r="F77" i="10" s="1"/>
  <c r="H77" i="10" s="1"/>
  <c r="H79" i="10"/>
  <c r="H78" i="10"/>
  <c r="G77" i="10"/>
  <c r="H76" i="10"/>
  <c r="H75" i="10"/>
  <c r="H74" i="10"/>
  <c r="G74" i="10"/>
  <c r="F74" i="10"/>
  <c r="H73" i="10"/>
  <c r="H72" i="10"/>
  <c r="G71" i="10"/>
  <c r="F71" i="10"/>
  <c r="H71" i="10" s="1"/>
  <c r="H70" i="10"/>
  <c r="H69" i="10"/>
  <c r="H68" i="10"/>
  <c r="H67" i="10"/>
  <c r="H66" i="10"/>
  <c r="G65" i="10"/>
  <c r="F65" i="10"/>
  <c r="H65" i="10" s="1"/>
  <c r="H64" i="10"/>
  <c r="H63" i="10"/>
  <c r="H62" i="10"/>
  <c r="H61" i="10"/>
  <c r="H60" i="10"/>
  <c r="G60" i="10"/>
  <c r="F60" i="10"/>
  <c r="F59" i="10" s="1"/>
  <c r="H59" i="10" s="1"/>
  <c r="G59" i="10"/>
  <c r="H58" i="10"/>
  <c r="H57" i="10"/>
  <c r="H56" i="10"/>
  <c r="H55" i="10"/>
  <c r="H54" i="10"/>
  <c r="G53" i="10"/>
  <c r="F53" i="10"/>
  <c r="H53" i="10" s="1"/>
  <c r="H52" i="10"/>
  <c r="H51" i="10"/>
  <c r="H50" i="10"/>
  <c r="H49" i="10"/>
  <c r="H48" i="10"/>
  <c r="H47" i="10"/>
  <c r="H46" i="10"/>
  <c r="H45" i="10"/>
  <c r="H44" i="10"/>
  <c r="H43" i="10"/>
  <c r="H42" i="10"/>
  <c r="G42" i="10"/>
  <c r="F42" i="10"/>
  <c r="H41" i="10"/>
  <c r="H40" i="10"/>
  <c r="H39" i="10"/>
  <c r="G38" i="10"/>
  <c r="F38" i="10"/>
  <c r="F27" i="10" s="1"/>
  <c r="H37" i="10"/>
  <c r="H36" i="10"/>
  <c r="H35" i="10"/>
  <c r="H34" i="10"/>
  <c r="H33" i="10"/>
  <c r="H32" i="10"/>
  <c r="H31" i="10"/>
  <c r="H30" i="10"/>
  <c r="G29" i="10"/>
  <c r="H29" i="10" s="1"/>
  <c r="F29" i="10"/>
  <c r="H28" i="10"/>
  <c r="G27" i="10"/>
  <c r="G26" i="10" s="1"/>
  <c r="H25" i="10"/>
  <c r="H24" i="10"/>
  <c r="G23" i="10"/>
  <c r="F23" i="10"/>
  <c r="H23" i="10" s="1"/>
  <c r="H22" i="10"/>
  <c r="H21" i="10"/>
  <c r="H20" i="10"/>
  <c r="G19" i="10"/>
  <c r="F19" i="10"/>
  <c r="H19" i="10" s="1"/>
  <c r="H18" i="10"/>
  <c r="H17" i="10"/>
  <c r="H16" i="10"/>
  <c r="H15" i="10"/>
  <c r="H14" i="10"/>
  <c r="H13" i="10"/>
  <c r="H12" i="10"/>
  <c r="H11" i="10"/>
  <c r="H10" i="10"/>
  <c r="G9" i="10"/>
  <c r="F9" i="10"/>
  <c r="H9" i="10" s="1"/>
  <c r="H99" i="9"/>
  <c r="H97" i="9"/>
  <c r="H96" i="9"/>
  <c r="G96" i="9"/>
  <c r="F96" i="9"/>
  <c r="H95" i="9"/>
  <c r="H93" i="9"/>
  <c r="H92" i="9"/>
  <c r="H91" i="9"/>
  <c r="H90" i="9"/>
  <c r="H89" i="9"/>
  <c r="H88" i="9"/>
  <c r="H87" i="9"/>
  <c r="H86" i="9"/>
  <c r="H85" i="9"/>
  <c r="H84" i="9"/>
  <c r="G83" i="9"/>
  <c r="F83" i="9"/>
  <c r="H83" i="9" s="1"/>
  <c r="H82" i="9"/>
  <c r="H81" i="9"/>
  <c r="G80" i="9"/>
  <c r="F80" i="9"/>
  <c r="F77" i="9" s="1"/>
  <c r="H77" i="9" s="1"/>
  <c r="H79" i="9"/>
  <c r="H78" i="9"/>
  <c r="G77" i="9"/>
  <c r="H76" i="9"/>
  <c r="H75" i="9"/>
  <c r="H74" i="9"/>
  <c r="G74" i="9"/>
  <c r="F74" i="9"/>
  <c r="H73" i="9"/>
  <c r="H72" i="9"/>
  <c r="G71" i="9"/>
  <c r="F71" i="9"/>
  <c r="H71" i="9" s="1"/>
  <c r="H70" i="9"/>
  <c r="H69" i="9"/>
  <c r="H68" i="9"/>
  <c r="H67" i="9"/>
  <c r="H66" i="9"/>
  <c r="G65" i="9"/>
  <c r="F65" i="9"/>
  <c r="H65" i="9" s="1"/>
  <c r="H64" i="9"/>
  <c r="H63" i="9"/>
  <c r="H62" i="9"/>
  <c r="H61" i="9"/>
  <c r="H60" i="9"/>
  <c r="G60" i="9"/>
  <c r="F60" i="9"/>
  <c r="F59" i="9" s="1"/>
  <c r="H59" i="9" s="1"/>
  <c r="G59" i="9"/>
  <c r="H58" i="9"/>
  <c r="H57" i="9"/>
  <c r="H56" i="9"/>
  <c r="H55" i="9"/>
  <c r="H54" i="9"/>
  <c r="G53" i="9"/>
  <c r="H53" i="9" s="1"/>
  <c r="F53" i="9"/>
  <c r="H52" i="9"/>
  <c r="H51" i="9"/>
  <c r="H50" i="9"/>
  <c r="H49" i="9"/>
  <c r="H48" i="9"/>
  <c r="H47" i="9"/>
  <c r="H46" i="9"/>
  <c r="H45" i="9"/>
  <c r="H44" i="9"/>
  <c r="H43" i="9"/>
  <c r="H42" i="9"/>
  <c r="G42" i="9"/>
  <c r="F42" i="9"/>
  <c r="H41" i="9"/>
  <c r="H40" i="9"/>
  <c r="H39" i="9"/>
  <c r="G38" i="9"/>
  <c r="F38" i="9"/>
  <c r="F27" i="9" s="1"/>
  <c r="H37" i="9"/>
  <c r="H36" i="9"/>
  <c r="H35" i="9"/>
  <c r="H34" i="9"/>
  <c r="H33" i="9"/>
  <c r="H32" i="9"/>
  <c r="H31" i="9"/>
  <c r="H30" i="9"/>
  <c r="G29" i="9"/>
  <c r="F29" i="9"/>
  <c r="H29" i="9" s="1"/>
  <c r="H28" i="9"/>
  <c r="H25" i="9"/>
  <c r="H24" i="9"/>
  <c r="G23" i="9"/>
  <c r="F23" i="9"/>
  <c r="H23" i="9" s="1"/>
  <c r="H22" i="9"/>
  <c r="H21" i="9"/>
  <c r="H20" i="9"/>
  <c r="G19" i="9"/>
  <c r="H19" i="9" s="1"/>
  <c r="F19" i="9"/>
  <c r="H18" i="9"/>
  <c r="H17" i="9"/>
  <c r="H16" i="9"/>
  <c r="H15" i="9"/>
  <c r="H14" i="9"/>
  <c r="H13" i="9"/>
  <c r="H12" i="9"/>
  <c r="H11" i="9"/>
  <c r="H10" i="9"/>
  <c r="G9" i="9"/>
  <c r="H9" i="9" s="1"/>
  <c r="F9" i="9"/>
  <c r="H99" i="8"/>
  <c r="H97" i="8"/>
  <c r="H96" i="8"/>
  <c r="G96" i="8"/>
  <c r="F96" i="8"/>
  <c r="H95" i="8"/>
  <c r="H93" i="8"/>
  <c r="H92" i="8"/>
  <c r="H91" i="8"/>
  <c r="H90" i="8"/>
  <c r="H89" i="8"/>
  <c r="H88" i="8"/>
  <c r="H87" i="8"/>
  <c r="H86" i="8"/>
  <c r="H85" i="8"/>
  <c r="H84" i="8"/>
  <c r="G83" i="8"/>
  <c r="F83" i="8"/>
  <c r="H83" i="8" s="1"/>
  <c r="H82" i="8"/>
  <c r="H81" i="8"/>
  <c r="G80" i="8"/>
  <c r="F80" i="8"/>
  <c r="F77" i="8" s="1"/>
  <c r="H77" i="8" s="1"/>
  <c r="H79" i="8"/>
  <c r="H78" i="8"/>
  <c r="G77" i="8"/>
  <c r="H76" i="8"/>
  <c r="H75" i="8"/>
  <c r="H74" i="8"/>
  <c r="G74" i="8"/>
  <c r="F74" i="8"/>
  <c r="H73" i="8"/>
  <c r="H72" i="8"/>
  <c r="G71" i="8"/>
  <c r="F71" i="8"/>
  <c r="H71" i="8" s="1"/>
  <c r="H70" i="8"/>
  <c r="H69" i="8"/>
  <c r="H68" i="8"/>
  <c r="H67" i="8"/>
  <c r="H66" i="8"/>
  <c r="G65" i="8"/>
  <c r="F65" i="8"/>
  <c r="H65" i="8" s="1"/>
  <c r="H64" i="8"/>
  <c r="H63" i="8"/>
  <c r="H62" i="8"/>
  <c r="H61" i="8"/>
  <c r="H60" i="8"/>
  <c r="G60" i="8"/>
  <c r="F60" i="8"/>
  <c r="F59" i="8" s="1"/>
  <c r="H59" i="8" s="1"/>
  <c r="G59" i="8"/>
  <c r="H58" i="8"/>
  <c r="H57" i="8"/>
  <c r="H56" i="8"/>
  <c r="H55" i="8"/>
  <c r="H54" i="8"/>
  <c r="G53" i="8"/>
  <c r="H53" i="8" s="1"/>
  <c r="F53" i="8"/>
  <c r="H52" i="8"/>
  <c r="H51" i="8"/>
  <c r="H50" i="8"/>
  <c r="H49" i="8"/>
  <c r="H48" i="8"/>
  <c r="H47" i="8"/>
  <c r="H46" i="8"/>
  <c r="H45" i="8"/>
  <c r="H44" i="8"/>
  <c r="H43" i="8"/>
  <c r="H42" i="8"/>
  <c r="G42" i="8"/>
  <c r="F42" i="8"/>
  <c r="H41" i="8"/>
  <c r="H40" i="8"/>
  <c r="H39" i="8"/>
  <c r="G38" i="8"/>
  <c r="G27" i="8" s="1"/>
  <c r="G26" i="8" s="1"/>
  <c r="F38" i="8"/>
  <c r="H38" i="8" s="1"/>
  <c r="H37" i="8"/>
  <c r="H36" i="8"/>
  <c r="H35" i="8"/>
  <c r="H34" i="8"/>
  <c r="H33" i="8"/>
  <c r="H32" i="8"/>
  <c r="H31" i="8"/>
  <c r="H30" i="8"/>
  <c r="G29" i="8"/>
  <c r="F29" i="8"/>
  <c r="H29" i="8" s="1"/>
  <c r="H28" i="8"/>
  <c r="H25" i="8"/>
  <c r="H24" i="8"/>
  <c r="G23" i="8"/>
  <c r="F23" i="8"/>
  <c r="H23" i="8" s="1"/>
  <c r="H22" i="8"/>
  <c r="H21" i="8"/>
  <c r="H20" i="8"/>
  <c r="G19" i="8"/>
  <c r="H19" i="8" s="1"/>
  <c r="F19" i="8"/>
  <c r="H18" i="8"/>
  <c r="H17" i="8"/>
  <c r="H16" i="8"/>
  <c r="H15" i="8"/>
  <c r="H14" i="8"/>
  <c r="H13" i="8"/>
  <c r="H12" i="8"/>
  <c r="H11" i="8"/>
  <c r="H10" i="8"/>
  <c r="G9" i="8"/>
  <c r="G94" i="8" s="1"/>
  <c r="G98" i="8" s="1"/>
  <c r="F9" i="8"/>
  <c r="H99" i="7"/>
  <c r="H97" i="7"/>
  <c r="H96" i="7"/>
  <c r="G96" i="7"/>
  <c r="F96" i="7"/>
  <c r="H95" i="7"/>
  <c r="H93" i="7"/>
  <c r="H92" i="7"/>
  <c r="H91" i="7"/>
  <c r="H90" i="7"/>
  <c r="H89" i="7"/>
  <c r="H88" i="7"/>
  <c r="H87" i="7"/>
  <c r="H86" i="7"/>
  <c r="H85" i="7"/>
  <c r="H84" i="7"/>
  <c r="G83" i="7"/>
  <c r="F83" i="7"/>
  <c r="H83" i="7" s="1"/>
  <c r="H82" i="7"/>
  <c r="H81" i="7"/>
  <c r="G80" i="7"/>
  <c r="F80" i="7"/>
  <c r="F77" i="7" s="1"/>
  <c r="H77" i="7" s="1"/>
  <c r="H79" i="7"/>
  <c r="H78" i="7"/>
  <c r="G77" i="7"/>
  <c r="H76" i="7"/>
  <c r="H75" i="7"/>
  <c r="H74" i="7"/>
  <c r="G74" i="7"/>
  <c r="F74" i="7"/>
  <c r="H73" i="7"/>
  <c r="H72" i="7"/>
  <c r="G71" i="7"/>
  <c r="F71" i="7"/>
  <c r="H71" i="7" s="1"/>
  <c r="H70" i="7"/>
  <c r="H69" i="7"/>
  <c r="H68" i="7"/>
  <c r="H67" i="7"/>
  <c r="H66" i="7"/>
  <c r="G65" i="7"/>
  <c r="F65" i="7"/>
  <c r="H65" i="7" s="1"/>
  <c r="H64" i="7"/>
  <c r="H63" i="7"/>
  <c r="H62" i="7"/>
  <c r="H61" i="7"/>
  <c r="H60" i="7"/>
  <c r="G60" i="7"/>
  <c r="F60" i="7"/>
  <c r="F59" i="7" s="1"/>
  <c r="H59" i="7" s="1"/>
  <c r="G59" i="7"/>
  <c r="H58" i="7"/>
  <c r="H57" i="7"/>
  <c r="H56" i="7"/>
  <c r="H55" i="7"/>
  <c r="H54" i="7"/>
  <c r="G53" i="7"/>
  <c r="H53" i="7" s="1"/>
  <c r="F53" i="7"/>
  <c r="H52" i="7"/>
  <c r="H51" i="7"/>
  <c r="H50" i="7"/>
  <c r="H49" i="7"/>
  <c r="H48" i="7"/>
  <c r="H47" i="7"/>
  <c r="H46" i="7"/>
  <c r="H45" i="7"/>
  <c r="H44" i="7"/>
  <c r="H43" i="7"/>
  <c r="H42" i="7"/>
  <c r="G42" i="7"/>
  <c r="F42" i="7"/>
  <c r="H41" i="7"/>
  <c r="H40" i="7"/>
  <c r="H39" i="7"/>
  <c r="G38" i="7"/>
  <c r="F38" i="7"/>
  <c r="F27" i="7" s="1"/>
  <c r="H37" i="7"/>
  <c r="H36" i="7"/>
  <c r="H35" i="7"/>
  <c r="H34" i="7"/>
  <c r="H33" i="7"/>
  <c r="H32" i="7"/>
  <c r="H31" i="7"/>
  <c r="H30" i="7"/>
  <c r="G29" i="7"/>
  <c r="F29" i="7"/>
  <c r="H29" i="7" s="1"/>
  <c r="H28" i="7"/>
  <c r="H25" i="7"/>
  <c r="H24" i="7"/>
  <c r="G23" i="7"/>
  <c r="F23" i="7"/>
  <c r="H23" i="7" s="1"/>
  <c r="H22" i="7"/>
  <c r="H21" i="7"/>
  <c r="H20" i="7"/>
  <c r="G19" i="7"/>
  <c r="H19" i="7" s="1"/>
  <c r="F19" i="7"/>
  <c r="H18" i="7"/>
  <c r="H17" i="7"/>
  <c r="H16" i="7"/>
  <c r="H15" i="7"/>
  <c r="H14" i="7"/>
  <c r="H13" i="7"/>
  <c r="H12" i="7"/>
  <c r="H11" i="7"/>
  <c r="H10" i="7"/>
  <c r="G9" i="7"/>
  <c r="H9" i="7" s="1"/>
  <c r="F9" i="7"/>
  <c r="H100" i="4"/>
  <c r="H98" i="4"/>
  <c r="G97" i="4"/>
  <c r="F97" i="4"/>
  <c r="H97" i="4" s="1"/>
  <c r="H96" i="4"/>
  <c r="H94" i="4"/>
  <c r="H93" i="4"/>
  <c r="H92" i="4"/>
  <c r="H91" i="4"/>
  <c r="H90" i="4"/>
  <c r="H89" i="4"/>
  <c r="H88" i="4"/>
  <c r="H87" i="4"/>
  <c r="H86" i="4"/>
  <c r="H85" i="4"/>
  <c r="G84" i="4"/>
  <c r="H84" i="4" s="1"/>
  <c r="F84" i="4"/>
  <c r="H83" i="4"/>
  <c r="H82" i="4"/>
  <c r="H81" i="4"/>
  <c r="G81" i="4"/>
  <c r="F81" i="4"/>
  <c r="H80" i="4"/>
  <c r="H79" i="4"/>
  <c r="G78" i="4"/>
  <c r="F78" i="4"/>
  <c r="H78" i="4" s="1"/>
  <c r="H77" i="4"/>
  <c r="H76" i="4"/>
  <c r="G75" i="4"/>
  <c r="F75" i="4"/>
  <c r="H75" i="4" s="1"/>
  <c r="H74" i="4"/>
  <c r="H73" i="4"/>
  <c r="G72" i="4"/>
  <c r="H72" i="4" s="1"/>
  <c r="F72" i="4"/>
  <c r="H71" i="4"/>
  <c r="H70" i="4"/>
  <c r="H69" i="4"/>
  <c r="H68" i="4"/>
  <c r="H67" i="4"/>
  <c r="G66" i="4"/>
  <c r="H66" i="4" s="1"/>
  <c r="F66" i="4"/>
  <c r="H65" i="4"/>
  <c r="H64" i="4"/>
  <c r="H63" i="4"/>
  <c r="H62" i="4"/>
  <c r="G61" i="4"/>
  <c r="G60" i="4" s="1"/>
  <c r="G28" i="4" s="1"/>
  <c r="G27" i="4" s="1"/>
  <c r="G95" i="4" s="1"/>
  <c r="G99" i="4" s="1"/>
  <c r="F61" i="4"/>
  <c r="H61" i="4" s="1"/>
  <c r="H59" i="4"/>
  <c r="H58" i="4"/>
  <c r="H57" i="4"/>
  <c r="H56" i="4"/>
  <c r="H55" i="4"/>
  <c r="G54" i="4"/>
  <c r="F54" i="4"/>
  <c r="H54" i="4" s="1"/>
  <c r="H53" i="4"/>
  <c r="H52" i="4"/>
  <c r="H51" i="4"/>
  <c r="H50" i="4"/>
  <c r="H49" i="4"/>
  <c r="H48" i="4"/>
  <c r="H47" i="4"/>
  <c r="H46" i="4"/>
  <c r="H45" i="4"/>
  <c r="H44" i="4"/>
  <c r="G43" i="4"/>
  <c r="F43" i="4"/>
  <c r="H43" i="4" s="1"/>
  <c r="H42" i="4"/>
  <c r="H41" i="4"/>
  <c r="H40" i="4"/>
  <c r="H39" i="4"/>
  <c r="G39" i="4"/>
  <c r="F39" i="4"/>
  <c r="H38" i="4"/>
  <c r="H37" i="4"/>
  <c r="H36" i="4"/>
  <c r="H35" i="4"/>
  <c r="H34" i="4"/>
  <c r="H33" i="4"/>
  <c r="H32" i="4"/>
  <c r="H31" i="4"/>
  <c r="G30" i="4"/>
  <c r="H30" i="4" s="1"/>
  <c r="F30" i="4"/>
  <c r="H29" i="4"/>
  <c r="H26" i="4"/>
  <c r="H25" i="4"/>
  <c r="G24" i="4"/>
  <c r="H24" i="4" s="1"/>
  <c r="F24" i="4"/>
  <c r="H23" i="4"/>
  <c r="H22" i="4"/>
  <c r="H21" i="4"/>
  <c r="G20" i="4"/>
  <c r="F20" i="4"/>
  <c r="H20" i="4" s="1"/>
  <c r="H19" i="4"/>
  <c r="H18" i="4"/>
  <c r="H17" i="4"/>
  <c r="H16" i="4"/>
  <c r="H15" i="4"/>
  <c r="H14" i="4"/>
  <c r="H13" i="4"/>
  <c r="H12" i="4"/>
  <c r="H11" i="4"/>
  <c r="G10" i="4"/>
  <c r="F10" i="4"/>
  <c r="H10" i="4" s="1"/>
  <c r="H99" i="3"/>
  <c r="H97" i="3"/>
  <c r="G96" i="3"/>
  <c r="F96" i="3"/>
  <c r="H96" i="3" s="1"/>
  <c r="H95" i="3"/>
  <c r="H93" i="3"/>
  <c r="H92" i="3"/>
  <c r="H91" i="3"/>
  <c r="H90" i="3"/>
  <c r="H89" i="3"/>
  <c r="H88" i="3"/>
  <c r="H87" i="3"/>
  <c r="H86" i="3"/>
  <c r="H85" i="3"/>
  <c r="H84" i="3"/>
  <c r="G83" i="3"/>
  <c r="H83" i="3" s="1"/>
  <c r="F83" i="3"/>
  <c r="H82" i="3"/>
  <c r="H81" i="3"/>
  <c r="H80" i="3"/>
  <c r="G80" i="3"/>
  <c r="F80" i="3"/>
  <c r="H79" i="3"/>
  <c r="H78" i="3"/>
  <c r="G77" i="3"/>
  <c r="F77" i="3"/>
  <c r="H77" i="3" s="1"/>
  <c r="H76" i="3"/>
  <c r="H75" i="3"/>
  <c r="G74" i="3"/>
  <c r="F74" i="3"/>
  <c r="H74" i="3" s="1"/>
  <c r="H73" i="3"/>
  <c r="H72" i="3"/>
  <c r="G71" i="3"/>
  <c r="H71" i="3" s="1"/>
  <c r="F71" i="3"/>
  <c r="H70" i="3"/>
  <c r="H69" i="3"/>
  <c r="H68" i="3"/>
  <c r="H67" i="3"/>
  <c r="H66" i="3"/>
  <c r="G65" i="3"/>
  <c r="H65" i="3" s="1"/>
  <c r="F65" i="3"/>
  <c r="H64" i="3"/>
  <c r="H63" i="3"/>
  <c r="H62" i="3"/>
  <c r="H61" i="3"/>
  <c r="G60" i="3"/>
  <c r="G59" i="3" s="1"/>
  <c r="G27" i="3" s="1"/>
  <c r="G26" i="3" s="1"/>
  <c r="G94" i="3" s="1"/>
  <c r="G98" i="3" s="1"/>
  <c r="F60" i="3"/>
  <c r="H60" i="3" s="1"/>
  <c r="H58" i="3"/>
  <c r="H57" i="3"/>
  <c r="H56" i="3"/>
  <c r="H55" i="3"/>
  <c r="H54" i="3"/>
  <c r="G53" i="3"/>
  <c r="F53" i="3"/>
  <c r="H53" i="3" s="1"/>
  <c r="H52" i="3"/>
  <c r="H51" i="3"/>
  <c r="H50" i="3"/>
  <c r="H49" i="3"/>
  <c r="H48" i="3"/>
  <c r="H47" i="3"/>
  <c r="H46" i="3"/>
  <c r="H45" i="3"/>
  <c r="H44" i="3"/>
  <c r="H43" i="3"/>
  <c r="G42" i="3"/>
  <c r="F42" i="3"/>
  <c r="H41" i="3"/>
  <c r="H40" i="3"/>
  <c r="H39" i="3"/>
  <c r="H38" i="3"/>
  <c r="G38" i="3"/>
  <c r="F38" i="3"/>
  <c r="H37" i="3"/>
  <c r="H36" i="3"/>
  <c r="H35" i="3"/>
  <c r="H34" i="3"/>
  <c r="H33" i="3"/>
  <c r="H32" i="3"/>
  <c r="H31" i="3"/>
  <c r="H30" i="3"/>
  <c r="G29" i="3"/>
  <c r="H29" i="3" s="1"/>
  <c r="F29" i="3"/>
  <c r="H28" i="3"/>
  <c r="H25" i="3"/>
  <c r="H24" i="3"/>
  <c r="G23" i="3"/>
  <c r="H23" i="3" s="1"/>
  <c r="F23" i="3"/>
  <c r="H22" i="3"/>
  <c r="H21" i="3"/>
  <c r="H20" i="3"/>
  <c r="G19" i="3"/>
  <c r="F19" i="3"/>
  <c r="H19" i="3" s="1"/>
  <c r="H18" i="3"/>
  <c r="H17" i="3"/>
  <c r="H16" i="3"/>
  <c r="H15" i="3"/>
  <c r="H14" i="3"/>
  <c r="H13" i="3"/>
  <c r="H12" i="3"/>
  <c r="H11" i="3"/>
  <c r="H10" i="3"/>
  <c r="G9" i="3"/>
  <c r="F9" i="3"/>
  <c r="H9" i="3" s="1"/>
  <c r="H11" i="2"/>
  <c r="H12" i="2"/>
  <c r="H13" i="2"/>
  <c r="H14" i="2"/>
  <c r="H15" i="2"/>
  <c r="H16" i="2"/>
  <c r="H17" i="2"/>
  <c r="H18" i="2"/>
  <c r="H19" i="2"/>
  <c r="G20" i="2"/>
  <c r="G10" i="2" s="1"/>
  <c r="H21" i="2"/>
  <c r="H22" i="2"/>
  <c r="H23" i="2"/>
  <c r="G24" i="2"/>
  <c r="H24" i="2"/>
  <c r="H25" i="2"/>
  <c r="H26" i="2"/>
  <c r="H29" i="2"/>
  <c r="G30" i="2"/>
  <c r="H31" i="2"/>
  <c r="H32" i="2"/>
  <c r="H33" i="2"/>
  <c r="H34" i="2"/>
  <c r="H35" i="2"/>
  <c r="H36" i="2"/>
  <c r="H37" i="2"/>
  <c r="H38" i="2"/>
  <c r="G39" i="2"/>
  <c r="H39" i="2" s="1"/>
  <c r="H40" i="2"/>
  <c r="H41" i="2"/>
  <c r="H42" i="2"/>
  <c r="G43" i="2"/>
  <c r="H43" i="2"/>
  <c r="H44" i="2"/>
  <c r="H45" i="2"/>
  <c r="H46" i="2"/>
  <c r="H47" i="2"/>
  <c r="H48" i="2"/>
  <c r="H49" i="2"/>
  <c r="H50" i="2"/>
  <c r="H51" i="2"/>
  <c r="H52" i="2"/>
  <c r="H53" i="2"/>
  <c r="G54" i="2"/>
  <c r="H54" i="2"/>
  <c r="H55" i="2"/>
  <c r="H56" i="2"/>
  <c r="H57" i="2"/>
  <c r="H58" i="2"/>
  <c r="H59" i="2"/>
  <c r="G60" i="2"/>
  <c r="H60" i="2" s="1"/>
  <c r="G61" i="2"/>
  <c r="H61" i="2" s="1"/>
  <c r="H62" i="2"/>
  <c r="H63" i="2"/>
  <c r="H64" i="2"/>
  <c r="H65" i="2"/>
  <c r="G66" i="2"/>
  <c r="H66" i="2" s="1"/>
  <c r="H67" i="2"/>
  <c r="H68" i="2"/>
  <c r="H69" i="2"/>
  <c r="H70" i="2"/>
  <c r="H71" i="2"/>
  <c r="G72" i="2"/>
  <c r="H72" i="2"/>
  <c r="H73" i="2"/>
  <c r="H74" i="2"/>
  <c r="G75" i="2"/>
  <c r="H75" i="2"/>
  <c r="H76" i="2"/>
  <c r="H77" i="2"/>
  <c r="H79" i="2"/>
  <c r="H80" i="2"/>
  <c r="G81" i="2"/>
  <c r="G78" i="2" s="1"/>
  <c r="H78" i="2" s="1"/>
  <c r="H81" i="2"/>
  <c r="H82" i="2"/>
  <c r="H83" i="2"/>
  <c r="G84" i="2"/>
  <c r="H84" i="2"/>
  <c r="H85" i="2"/>
  <c r="H86" i="2"/>
  <c r="H87" i="2"/>
  <c r="H88" i="2"/>
  <c r="H89" i="2"/>
  <c r="H90" i="2"/>
  <c r="H91" i="2"/>
  <c r="H92" i="2"/>
  <c r="H93" i="2"/>
  <c r="H94" i="2"/>
  <c r="H96" i="2"/>
  <c r="G97" i="2"/>
  <c r="H97" i="2" s="1"/>
  <c r="H98" i="2"/>
  <c r="H100" i="2"/>
  <c r="F95" i="28" l="1"/>
  <c r="H28" i="28"/>
  <c r="G78" i="28"/>
  <c r="H78" i="28" s="1"/>
  <c r="F27" i="28"/>
  <c r="G28" i="28"/>
  <c r="G27" i="28" s="1"/>
  <c r="G95" i="28" s="1"/>
  <c r="G99" i="28" s="1"/>
  <c r="G28" i="27"/>
  <c r="G27" i="27" s="1"/>
  <c r="G95" i="27" s="1"/>
  <c r="G99" i="27" s="1"/>
  <c r="G60" i="27"/>
  <c r="H60" i="27" s="1"/>
  <c r="H10" i="27"/>
  <c r="F28" i="27"/>
  <c r="H43" i="27"/>
  <c r="F95" i="26"/>
  <c r="H28" i="26"/>
  <c r="G78" i="26"/>
  <c r="H78" i="26" s="1"/>
  <c r="F27" i="26"/>
  <c r="G28" i="26"/>
  <c r="G27" i="26" s="1"/>
  <c r="G95" i="26" s="1"/>
  <c r="G99" i="26" s="1"/>
  <c r="F95" i="25"/>
  <c r="G78" i="25"/>
  <c r="H78" i="25" s="1"/>
  <c r="F27" i="25"/>
  <c r="G28" i="25"/>
  <c r="G27" i="25" s="1"/>
  <c r="G95" i="25" s="1"/>
  <c r="G99" i="25" s="1"/>
  <c r="F95" i="24"/>
  <c r="H28" i="24"/>
  <c r="G78" i="24"/>
  <c r="H78" i="24" s="1"/>
  <c r="F27" i="24"/>
  <c r="G28" i="24"/>
  <c r="G27" i="24" s="1"/>
  <c r="G95" i="24" s="1"/>
  <c r="G99" i="24" s="1"/>
  <c r="G28" i="23"/>
  <c r="G27" i="23" s="1"/>
  <c r="G95" i="23" s="1"/>
  <c r="G99" i="23" s="1"/>
  <c r="H81" i="23"/>
  <c r="F60" i="23"/>
  <c r="H43" i="22"/>
  <c r="G60" i="22"/>
  <c r="H60" i="22" s="1"/>
  <c r="H10" i="22"/>
  <c r="F28" i="22"/>
  <c r="F95" i="21"/>
  <c r="H28" i="21"/>
  <c r="G78" i="21"/>
  <c r="H78" i="21" s="1"/>
  <c r="F27" i="21"/>
  <c r="G28" i="21"/>
  <c r="G27" i="21" s="1"/>
  <c r="G95" i="21" s="1"/>
  <c r="G99" i="21" s="1"/>
  <c r="H61" i="20"/>
  <c r="H10" i="20"/>
  <c r="F28" i="20"/>
  <c r="H43" i="20"/>
  <c r="G28" i="19"/>
  <c r="G27" i="19" s="1"/>
  <c r="G95" i="19" s="1"/>
  <c r="G99" i="19" s="1"/>
  <c r="H60" i="19"/>
  <c r="H61" i="19"/>
  <c r="H10" i="19"/>
  <c r="F28" i="19"/>
  <c r="H43" i="19"/>
  <c r="H60" i="18"/>
  <c r="H43" i="18"/>
  <c r="G60" i="18"/>
  <c r="G28" i="18" s="1"/>
  <c r="G27" i="18" s="1"/>
  <c r="G95" i="18" s="1"/>
  <c r="G99" i="18" s="1"/>
  <c r="H10" i="18"/>
  <c r="F28" i="18"/>
  <c r="F95" i="17"/>
  <c r="H28" i="17"/>
  <c r="G78" i="17"/>
  <c r="H78" i="17" s="1"/>
  <c r="F27" i="17"/>
  <c r="G28" i="17"/>
  <c r="G27" i="17" s="1"/>
  <c r="G95" i="17" s="1"/>
  <c r="G99" i="17" s="1"/>
  <c r="G28" i="15"/>
  <c r="G27" i="15" s="1"/>
  <c r="G95" i="15" s="1"/>
  <c r="G99" i="15" s="1"/>
  <c r="H43" i="15"/>
  <c r="G60" i="15"/>
  <c r="H60" i="15" s="1"/>
  <c r="H10" i="15"/>
  <c r="F28" i="15"/>
  <c r="H78" i="14"/>
  <c r="H60" i="14"/>
  <c r="G78" i="14"/>
  <c r="H10" i="14"/>
  <c r="F27" i="14"/>
  <c r="G28" i="14"/>
  <c r="G27" i="14" s="1"/>
  <c r="G95" i="14" s="1"/>
  <c r="G99" i="14" s="1"/>
  <c r="G28" i="13"/>
  <c r="G27" i="13" s="1"/>
  <c r="G95" i="13" s="1"/>
  <c r="G99" i="13" s="1"/>
  <c r="H43" i="13"/>
  <c r="G60" i="13"/>
  <c r="H60" i="13" s="1"/>
  <c r="H10" i="13"/>
  <c r="F28" i="13"/>
  <c r="C28" i="13"/>
  <c r="C27" i="13" s="1"/>
  <c r="C95" i="13" s="1"/>
  <c r="C99" i="13" s="1"/>
  <c r="D95" i="13"/>
  <c r="E28" i="13"/>
  <c r="C61" i="13"/>
  <c r="C60" i="13" s="1"/>
  <c r="F60" i="12"/>
  <c r="H60" i="12" s="1"/>
  <c r="H43" i="12"/>
  <c r="G95" i="11"/>
  <c r="G99" i="11" s="1"/>
  <c r="H78" i="11"/>
  <c r="G28" i="11"/>
  <c r="G27" i="11" s="1"/>
  <c r="F60" i="11"/>
  <c r="H60" i="11" s="1"/>
  <c r="H43" i="11"/>
  <c r="H27" i="10"/>
  <c r="F26" i="10"/>
  <c r="G94" i="10"/>
  <c r="G98" i="10" s="1"/>
  <c r="H38" i="10"/>
  <c r="H80" i="10"/>
  <c r="H27" i="9"/>
  <c r="F26" i="9"/>
  <c r="G27" i="9"/>
  <c r="G26" i="9" s="1"/>
  <c r="H38" i="9"/>
  <c r="H80" i="9"/>
  <c r="G94" i="9"/>
  <c r="G98" i="9" s="1"/>
  <c r="H9" i="8"/>
  <c r="F27" i="8"/>
  <c r="H80" i="8"/>
  <c r="F26" i="7"/>
  <c r="G27" i="7"/>
  <c r="G26" i="7" s="1"/>
  <c r="G94" i="7" s="1"/>
  <c r="G98" i="7" s="1"/>
  <c r="H38" i="7"/>
  <c r="H80" i="7"/>
  <c r="F60" i="4"/>
  <c r="H60" i="4" s="1"/>
  <c r="F27" i="3"/>
  <c r="F59" i="3"/>
  <c r="H59" i="3" s="1"/>
  <c r="H42" i="3"/>
  <c r="H10" i="2"/>
  <c r="G28" i="2"/>
  <c r="H30" i="2"/>
  <c r="H20" i="2"/>
  <c r="E24" i="27"/>
  <c r="F99" i="28" l="1"/>
  <c r="H99" i="28" s="1"/>
  <c r="H95" i="28"/>
  <c r="H27" i="28"/>
  <c r="F101" i="27"/>
  <c r="F27" i="27"/>
  <c r="H28" i="27"/>
  <c r="F99" i="26"/>
  <c r="H99" i="26" s="1"/>
  <c r="H95" i="26"/>
  <c r="H27" i="26"/>
  <c r="H27" i="25"/>
  <c r="H28" i="25"/>
  <c r="F99" i="25"/>
  <c r="H99" i="25" s="1"/>
  <c r="H95" i="25"/>
  <c r="F99" i="24"/>
  <c r="H99" i="24" s="1"/>
  <c r="H95" i="24"/>
  <c r="H27" i="24"/>
  <c r="H60" i="23"/>
  <c r="F28" i="23"/>
  <c r="G28" i="22"/>
  <c r="G27" i="22" s="1"/>
  <c r="G95" i="22" s="1"/>
  <c r="G99" i="22" s="1"/>
  <c r="F101" i="22"/>
  <c r="F27" i="22"/>
  <c r="F99" i="21"/>
  <c r="H99" i="21" s="1"/>
  <c r="H95" i="21"/>
  <c r="H27" i="21"/>
  <c r="F101" i="20"/>
  <c r="F27" i="20"/>
  <c r="H28" i="20"/>
  <c r="F101" i="19"/>
  <c r="F27" i="19"/>
  <c r="H28" i="19"/>
  <c r="F101" i="18"/>
  <c r="F27" i="18"/>
  <c r="H28" i="18"/>
  <c r="F99" i="17"/>
  <c r="H99" i="17" s="1"/>
  <c r="H95" i="17"/>
  <c r="H27" i="17"/>
  <c r="F101" i="15"/>
  <c r="F27" i="15"/>
  <c r="H28" i="15"/>
  <c r="H27" i="14"/>
  <c r="H28" i="14"/>
  <c r="F95" i="14"/>
  <c r="F101" i="13"/>
  <c r="F27" i="13"/>
  <c r="H28" i="13"/>
  <c r="E27" i="13"/>
  <c r="F28" i="12"/>
  <c r="F28" i="11"/>
  <c r="H26" i="10"/>
  <c r="F94" i="10"/>
  <c r="F94" i="9"/>
  <c r="H26" i="9"/>
  <c r="H27" i="8"/>
  <c r="F26" i="8"/>
  <c r="H26" i="7"/>
  <c r="F94" i="7"/>
  <c r="H27" i="7"/>
  <c r="F28" i="4"/>
  <c r="H27" i="3"/>
  <c r="F26" i="3"/>
  <c r="G27" i="2"/>
  <c r="H28" i="2"/>
  <c r="H27" i="27" l="1"/>
  <c r="F95" i="27"/>
  <c r="H28" i="23"/>
  <c r="F101" i="23"/>
  <c r="F27" i="23"/>
  <c r="H28" i="22"/>
  <c r="H27" i="22"/>
  <c r="F95" i="22"/>
  <c r="H27" i="20"/>
  <c r="F95" i="20"/>
  <c r="H27" i="19"/>
  <c r="F95" i="19"/>
  <c r="H27" i="18"/>
  <c r="F95" i="18"/>
  <c r="H27" i="15"/>
  <c r="F95" i="15"/>
  <c r="F99" i="14"/>
  <c r="H99" i="14" s="1"/>
  <c r="H95" i="14"/>
  <c r="H27" i="13"/>
  <c r="F95" i="13"/>
  <c r="E95" i="13"/>
  <c r="H28" i="12"/>
  <c r="F27" i="12"/>
  <c r="H28" i="11"/>
  <c r="F27" i="11"/>
  <c r="H94" i="10"/>
  <c r="F98" i="10"/>
  <c r="H98" i="10" s="1"/>
  <c r="H94" i="9"/>
  <c r="F98" i="9"/>
  <c r="H98" i="9" s="1"/>
  <c r="F94" i="8"/>
  <c r="H26" i="8"/>
  <c r="F98" i="7"/>
  <c r="H98" i="7" s="1"/>
  <c r="H94" i="7"/>
  <c r="H28" i="4"/>
  <c r="F27" i="4"/>
  <c r="H26" i="3"/>
  <c r="F94" i="3"/>
  <c r="H27" i="2"/>
  <c r="G95" i="2"/>
  <c r="F99" i="27" l="1"/>
  <c r="H99" i="27" s="1"/>
  <c r="H95" i="27"/>
  <c r="H27" i="23"/>
  <c r="F95" i="23"/>
  <c r="F99" i="22"/>
  <c r="H99" i="22" s="1"/>
  <c r="H95" i="22"/>
  <c r="F99" i="20"/>
  <c r="H99" i="20" s="1"/>
  <c r="H95" i="20"/>
  <c r="F99" i="19"/>
  <c r="H99" i="19" s="1"/>
  <c r="H95" i="19"/>
  <c r="F99" i="18"/>
  <c r="H99" i="18" s="1"/>
  <c r="H95" i="18"/>
  <c r="F99" i="15"/>
  <c r="H99" i="15" s="1"/>
  <c r="H95" i="15"/>
  <c r="F99" i="13"/>
  <c r="H99" i="13" s="1"/>
  <c r="H95" i="13"/>
  <c r="E99" i="13"/>
  <c r="F95" i="12"/>
  <c r="H27" i="12"/>
  <c r="H27" i="11"/>
  <c r="F95" i="11"/>
  <c r="F98" i="8"/>
  <c r="H98" i="8" s="1"/>
  <c r="H94" i="8"/>
  <c r="H27" i="4"/>
  <c r="F95" i="4"/>
  <c r="H94" i="3"/>
  <c r="F98" i="3"/>
  <c r="H98" i="3" s="1"/>
  <c r="G99" i="2"/>
  <c r="H99" i="2" s="1"/>
  <c r="H95" i="2"/>
  <c r="H95" i="23" l="1"/>
  <c r="F99" i="23"/>
  <c r="H99" i="23" s="1"/>
  <c r="H95" i="12"/>
  <c r="F99" i="12"/>
  <c r="H99" i="12" s="1"/>
  <c r="H95" i="11"/>
  <c r="F99" i="11"/>
  <c r="H99" i="11" s="1"/>
  <c r="H95" i="4"/>
  <c r="F99" i="4"/>
  <c r="H99" i="4" s="1"/>
  <c r="E11" i="24" l="1"/>
  <c r="E81" i="24" l="1"/>
  <c r="E30" i="4" l="1"/>
  <c r="E81" i="27" l="1"/>
  <c r="E97" i="18" l="1"/>
  <c r="C97" i="18"/>
  <c r="D87" i="18"/>
  <c r="C87" i="18"/>
  <c r="C84" i="18" s="1"/>
  <c r="E84" i="18"/>
  <c r="D84" i="18"/>
  <c r="C82" i="18"/>
  <c r="C81" i="18" s="1"/>
  <c r="C78" i="18" s="1"/>
  <c r="E81" i="18"/>
  <c r="D81" i="18"/>
  <c r="D78" i="18" s="1"/>
  <c r="E78" i="18"/>
  <c r="E75" i="18"/>
  <c r="D75" i="18"/>
  <c r="C75" i="18"/>
  <c r="E72" i="18"/>
  <c r="D72" i="18"/>
  <c r="C72" i="18"/>
  <c r="E66" i="18"/>
  <c r="D66" i="18"/>
  <c r="C66" i="18"/>
  <c r="D60" i="18"/>
  <c r="E61" i="18"/>
  <c r="C55" i="18"/>
  <c r="C54" i="18" s="1"/>
  <c r="E54" i="18"/>
  <c r="D54" i="18"/>
  <c r="C53" i="18"/>
  <c r="C50" i="18"/>
  <c r="C43" i="18" s="1"/>
  <c r="C49" i="18"/>
  <c r="E43" i="18"/>
  <c r="D43" i="18"/>
  <c r="C40" i="18"/>
  <c r="E39" i="18"/>
  <c r="D39" i="18"/>
  <c r="C39" i="18"/>
  <c r="C36" i="18"/>
  <c r="C32" i="18"/>
  <c r="E30" i="18"/>
  <c r="D30" i="18"/>
  <c r="D26" i="18"/>
  <c r="D24" i="18" s="1"/>
  <c r="E24" i="18"/>
  <c r="C24" i="18"/>
  <c r="E20" i="18"/>
  <c r="E10" i="18" s="1"/>
  <c r="C20" i="18"/>
  <c r="D13" i="18"/>
  <c r="D11" i="18"/>
  <c r="D10" i="18"/>
  <c r="C10" i="18"/>
  <c r="E97" i="28"/>
  <c r="C97" i="28"/>
  <c r="D87" i="28"/>
  <c r="D84" i="28" s="1"/>
  <c r="C87" i="28"/>
  <c r="C84" i="28" s="1"/>
  <c r="E84" i="28"/>
  <c r="C82" i="28"/>
  <c r="C81" i="28" s="1"/>
  <c r="C78" i="28" s="1"/>
  <c r="E81" i="28"/>
  <c r="D81" i="28"/>
  <c r="D78" i="28" s="1"/>
  <c r="E78" i="28"/>
  <c r="E75" i="28"/>
  <c r="D75" i="28"/>
  <c r="C75" i="28"/>
  <c r="E72" i="28"/>
  <c r="D72" i="28"/>
  <c r="C72" i="28"/>
  <c r="E66" i="28"/>
  <c r="D66" i="28"/>
  <c r="C66" i="28"/>
  <c r="D60" i="28"/>
  <c r="C55" i="28"/>
  <c r="C54" i="28" s="1"/>
  <c r="E54" i="28"/>
  <c r="D54" i="28"/>
  <c r="C53" i="28"/>
  <c r="C50" i="28"/>
  <c r="C49" i="28"/>
  <c r="E43" i="28"/>
  <c r="D43" i="28"/>
  <c r="C43" i="28"/>
  <c r="C40" i="28"/>
  <c r="E39" i="28"/>
  <c r="D39" i="28"/>
  <c r="C39" i="28"/>
  <c r="C36" i="28"/>
  <c r="C32" i="28"/>
  <c r="E30" i="28"/>
  <c r="D30" i="28"/>
  <c r="D26" i="28"/>
  <c r="D24" i="28" s="1"/>
  <c r="E24" i="28"/>
  <c r="C24" i="28"/>
  <c r="E20" i="28"/>
  <c r="C20" i="28"/>
  <c r="D13" i="28"/>
  <c r="D11" i="28"/>
  <c r="C10" i="28"/>
  <c r="E97" i="27"/>
  <c r="C97" i="27"/>
  <c r="D87" i="27"/>
  <c r="C87" i="27"/>
  <c r="C84" i="27" s="1"/>
  <c r="E84" i="27"/>
  <c r="D84" i="27"/>
  <c r="C82" i="27"/>
  <c r="C81" i="27" s="1"/>
  <c r="C78" i="27" s="1"/>
  <c r="D81" i="27"/>
  <c r="D78" i="27" s="1"/>
  <c r="E78" i="27"/>
  <c r="E75" i="27"/>
  <c r="D75" i="27"/>
  <c r="C75" i="27"/>
  <c r="E72" i="27"/>
  <c r="D72" i="27"/>
  <c r="C72" i="27"/>
  <c r="E66" i="27"/>
  <c r="D66" i="27"/>
  <c r="C66" i="27"/>
  <c r="D60" i="27"/>
  <c r="C55" i="27"/>
  <c r="C54" i="27" s="1"/>
  <c r="E54" i="27"/>
  <c r="D54" i="27"/>
  <c r="C53" i="27"/>
  <c r="C50" i="27"/>
  <c r="C49" i="27"/>
  <c r="C43" i="27" s="1"/>
  <c r="E43" i="27"/>
  <c r="D43" i="27"/>
  <c r="C40" i="27"/>
  <c r="E39" i="27"/>
  <c r="D39" i="27"/>
  <c r="C39" i="27"/>
  <c r="C36" i="27"/>
  <c r="C32" i="27"/>
  <c r="C30" i="27" s="1"/>
  <c r="E30" i="27"/>
  <c r="D30" i="27"/>
  <c r="D28" i="27" s="1"/>
  <c r="D27" i="27" s="1"/>
  <c r="D26" i="27"/>
  <c r="D24" i="27" s="1"/>
  <c r="C24" i="27"/>
  <c r="E20" i="27"/>
  <c r="C20" i="27"/>
  <c r="C10" i="27" s="1"/>
  <c r="D13" i="27"/>
  <c r="D11" i="27"/>
  <c r="D10" i="27" s="1"/>
  <c r="D95" i="27" s="1"/>
  <c r="E97" i="26"/>
  <c r="C97" i="26"/>
  <c r="D87" i="26"/>
  <c r="D84" i="26" s="1"/>
  <c r="C87" i="26"/>
  <c r="C84" i="26" s="1"/>
  <c r="E84" i="26"/>
  <c r="C82" i="26"/>
  <c r="C81" i="26" s="1"/>
  <c r="C78" i="26" s="1"/>
  <c r="E81" i="26"/>
  <c r="D81" i="26"/>
  <c r="D78" i="26" s="1"/>
  <c r="E78" i="26"/>
  <c r="E75" i="26"/>
  <c r="D75" i="26"/>
  <c r="C75" i="26"/>
  <c r="E72" i="26"/>
  <c r="D72" i="26"/>
  <c r="C72" i="26"/>
  <c r="E66" i="26"/>
  <c r="D66" i="26"/>
  <c r="C66" i="26"/>
  <c r="D60" i="26"/>
  <c r="E61" i="26"/>
  <c r="C55" i="26"/>
  <c r="C54" i="26" s="1"/>
  <c r="E54" i="26"/>
  <c r="D54" i="26"/>
  <c r="C53" i="26"/>
  <c r="C50" i="26"/>
  <c r="C49" i="26"/>
  <c r="C43" i="26" s="1"/>
  <c r="E43" i="26"/>
  <c r="D43" i="26"/>
  <c r="C40" i="26"/>
  <c r="E39" i="26"/>
  <c r="D39" i="26"/>
  <c r="C39" i="26"/>
  <c r="C36" i="26"/>
  <c r="C32" i="26"/>
  <c r="C30" i="26" s="1"/>
  <c r="E30" i="26"/>
  <c r="D30" i="26"/>
  <c r="D26" i="26"/>
  <c r="D24" i="26" s="1"/>
  <c r="E24" i="26"/>
  <c r="C24" i="26"/>
  <c r="E20" i="26"/>
  <c r="E10" i="26" s="1"/>
  <c r="C20" i="26"/>
  <c r="C10" i="26" s="1"/>
  <c r="D13" i="26"/>
  <c r="D11" i="26"/>
  <c r="D10" i="26"/>
  <c r="E97" i="25"/>
  <c r="C97" i="25"/>
  <c r="D87" i="25"/>
  <c r="D84" i="25" s="1"/>
  <c r="C87" i="25"/>
  <c r="C84" i="25" s="1"/>
  <c r="E84" i="25"/>
  <c r="C82" i="25"/>
  <c r="C81" i="25" s="1"/>
  <c r="C78" i="25" s="1"/>
  <c r="E81" i="25"/>
  <c r="D81" i="25"/>
  <c r="D78" i="25" s="1"/>
  <c r="E78" i="25"/>
  <c r="E75" i="25"/>
  <c r="D75" i="25"/>
  <c r="C75" i="25"/>
  <c r="E72" i="25"/>
  <c r="D72" i="25"/>
  <c r="C72" i="25"/>
  <c r="E66" i="25"/>
  <c r="D66" i="25"/>
  <c r="C66" i="25"/>
  <c r="D60" i="25"/>
  <c r="C55" i="25"/>
  <c r="C54" i="25" s="1"/>
  <c r="E54" i="25"/>
  <c r="D54" i="25"/>
  <c r="C53" i="25"/>
  <c r="C50" i="25"/>
  <c r="C49" i="25"/>
  <c r="E43" i="25"/>
  <c r="D43" i="25"/>
  <c r="C40" i="25"/>
  <c r="E39" i="25"/>
  <c r="D39" i="25"/>
  <c r="C39" i="25"/>
  <c r="C36" i="25"/>
  <c r="C32" i="25"/>
  <c r="C30" i="25" s="1"/>
  <c r="E30" i="25"/>
  <c r="D30" i="25"/>
  <c r="D26" i="25"/>
  <c r="D24" i="25" s="1"/>
  <c r="E24" i="25"/>
  <c r="C24" i="25"/>
  <c r="E20" i="25"/>
  <c r="E10" i="25" s="1"/>
  <c r="C20" i="25"/>
  <c r="D13" i="25"/>
  <c r="D11" i="25"/>
  <c r="D10" i="25"/>
  <c r="C10" i="25"/>
  <c r="E97" i="24"/>
  <c r="C97" i="24"/>
  <c r="D87" i="24"/>
  <c r="D84" i="24" s="1"/>
  <c r="C87" i="24"/>
  <c r="C84" i="24" s="1"/>
  <c r="E84" i="24"/>
  <c r="C82" i="24"/>
  <c r="C81" i="24" s="1"/>
  <c r="C78" i="24" s="1"/>
  <c r="D81" i="24"/>
  <c r="D78" i="24" s="1"/>
  <c r="E78" i="24"/>
  <c r="E75" i="24"/>
  <c r="D75" i="24"/>
  <c r="C75" i="24"/>
  <c r="E72" i="24"/>
  <c r="D72" i="24"/>
  <c r="C72" i="24"/>
  <c r="E66" i="24"/>
  <c r="D66" i="24"/>
  <c r="C66" i="24"/>
  <c r="D60" i="24"/>
  <c r="C55" i="24"/>
  <c r="C54" i="24" s="1"/>
  <c r="E54" i="24"/>
  <c r="D54" i="24"/>
  <c r="C53" i="24"/>
  <c r="C50" i="24"/>
  <c r="C49" i="24"/>
  <c r="C43" i="24" s="1"/>
  <c r="E43" i="24"/>
  <c r="D43" i="24"/>
  <c r="C40" i="24"/>
  <c r="E39" i="24"/>
  <c r="D39" i="24"/>
  <c r="C39" i="24"/>
  <c r="C36" i="24"/>
  <c r="C32" i="24"/>
  <c r="E30" i="24"/>
  <c r="D30" i="24"/>
  <c r="D26" i="24"/>
  <c r="D24" i="24" s="1"/>
  <c r="E24" i="24"/>
  <c r="C24" i="24"/>
  <c r="E20" i="24"/>
  <c r="C20" i="24"/>
  <c r="C10" i="24" s="1"/>
  <c r="D13" i="24"/>
  <c r="D11" i="24"/>
  <c r="D10" i="24"/>
  <c r="E97" i="23"/>
  <c r="C97" i="23"/>
  <c r="D87" i="23"/>
  <c r="D84" i="23" s="1"/>
  <c r="C87" i="23"/>
  <c r="E84" i="23"/>
  <c r="C84" i="23"/>
  <c r="C82" i="23"/>
  <c r="C81" i="23" s="1"/>
  <c r="C78" i="23" s="1"/>
  <c r="E81" i="23"/>
  <c r="D81" i="23"/>
  <c r="D78" i="23" s="1"/>
  <c r="E78" i="23"/>
  <c r="E75" i="23"/>
  <c r="D75" i="23"/>
  <c r="C75" i="23"/>
  <c r="E72" i="23"/>
  <c r="D72" i="23"/>
  <c r="C72" i="23"/>
  <c r="E66" i="23"/>
  <c r="D66" i="23"/>
  <c r="C66" i="23"/>
  <c r="D60" i="23"/>
  <c r="E61" i="23"/>
  <c r="C55" i="23"/>
  <c r="C54" i="23" s="1"/>
  <c r="E54" i="23"/>
  <c r="D54" i="23"/>
  <c r="C53" i="23"/>
  <c r="C50" i="23"/>
  <c r="C49" i="23"/>
  <c r="E43" i="23"/>
  <c r="D43" i="23"/>
  <c r="C40" i="23"/>
  <c r="E39" i="23"/>
  <c r="D39" i="23"/>
  <c r="C39" i="23"/>
  <c r="C36" i="23"/>
  <c r="C32" i="23"/>
  <c r="C30" i="23" s="1"/>
  <c r="E30" i="23"/>
  <c r="D30" i="23"/>
  <c r="D26" i="23"/>
  <c r="D24" i="23" s="1"/>
  <c r="E24" i="23"/>
  <c r="C24" i="23"/>
  <c r="E20" i="23"/>
  <c r="C20" i="23"/>
  <c r="C10" i="23" s="1"/>
  <c r="D13" i="23"/>
  <c r="D11" i="23"/>
  <c r="D10" i="23" s="1"/>
  <c r="E97" i="22"/>
  <c r="C97" i="22"/>
  <c r="D87" i="22"/>
  <c r="D84" i="22" s="1"/>
  <c r="C87" i="22"/>
  <c r="E84" i="22"/>
  <c r="C84" i="22"/>
  <c r="C82" i="22"/>
  <c r="C81" i="22" s="1"/>
  <c r="C78" i="22" s="1"/>
  <c r="E81" i="22"/>
  <c r="D81" i="22"/>
  <c r="D78" i="22" s="1"/>
  <c r="E75" i="22"/>
  <c r="D75" i="22"/>
  <c r="C75" i="22"/>
  <c r="E72" i="22"/>
  <c r="D72" i="22"/>
  <c r="C72" i="22"/>
  <c r="E66" i="22"/>
  <c r="D66" i="22"/>
  <c r="C66" i="22"/>
  <c r="D60" i="22"/>
  <c r="C55" i="22"/>
  <c r="C54" i="22" s="1"/>
  <c r="E54" i="22"/>
  <c r="D54" i="22"/>
  <c r="C53" i="22"/>
  <c r="C50" i="22"/>
  <c r="C49" i="22"/>
  <c r="E43" i="22"/>
  <c r="D43" i="22"/>
  <c r="C43" i="22"/>
  <c r="C40" i="22"/>
  <c r="C39" i="22" s="1"/>
  <c r="E39" i="22"/>
  <c r="D39" i="22"/>
  <c r="C36" i="22"/>
  <c r="C32" i="22"/>
  <c r="E30" i="22"/>
  <c r="D30" i="22"/>
  <c r="D26" i="22"/>
  <c r="D24" i="22" s="1"/>
  <c r="E24" i="22"/>
  <c r="C24" i="22"/>
  <c r="E20" i="22"/>
  <c r="C20" i="22"/>
  <c r="D13" i="22"/>
  <c r="D11" i="22"/>
  <c r="D10" i="22"/>
  <c r="C10" i="22"/>
  <c r="E97" i="21"/>
  <c r="C97" i="21"/>
  <c r="D87" i="21"/>
  <c r="D84" i="21" s="1"/>
  <c r="C87" i="21"/>
  <c r="C84" i="21" s="1"/>
  <c r="E84" i="21"/>
  <c r="C82" i="21"/>
  <c r="E81" i="21"/>
  <c r="D81" i="21"/>
  <c r="C81" i="21"/>
  <c r="E78" i="21"/>
  <c r="D78" i="21"/>
  <c r="C78" i="21"/>
  <c r="E75" i="21"/>
  <c r="D75" i="21"/>
  <c r="C75" i="21"/>
  <c r="E72" i="21"/>
  <c r="D72" i="21"/>
  <c r="C72" i="21"/>
  <c r="E66" i="21"/>
  <c r="D66" i="21"/>
  <c r="C66" i="21"/>
  <c r="D60" i="21"/>
  <c r="E61" i="21"/>
  <c r="C55" i="21"/>
  <c r="C61" i="21" s="1"/>
  <c r="C60" i="21" s="1"/>
  <c r="E54" i="21"/>
  <c r="D54" i="21"/>
  <c r="C54" i="21"/>
  <c r="C53" i="21"/>
  <c r="C50" i="21"/>
  <c r="C49" i="21"/>
  <c r="E43" i="21"/>
  <c r="D43" i="21"/>
  <c r="C40" i="21"/>
  <c r="E39" i="21"/>
  <c r="D39" i="21"/>
  <c r="C39" i="21"/>
  <c r="C36" i="21"/>
  <c r="C32" i="21"/>
  <c r="C30" i="21" s="1"/>
  <c r="E30" i="21"/>
  <c r="D30" i="21"/>
  <c r="D26" i="21"/>
  <c r="E24" i="21"/>
  <c r="D24" i="21"/>
  <c r="C24" i="21"/>
  <c r="E20" i="21"/>
  <c r="E10" i="21" s="1"/>
  <c r="C20" i="21"/>
  <c r="D13" i="21"/>
  <c r="D11" i="21"/>
  <c r="D10" i="21"/>
  <c r="C10" i="21"/>
  <c r="E97" i="20"/>
  <c r="C97" i="20"/>
  <c r="D87" i="20"/>
  <c r="D84" i="20" s="1"/>
  <c r="C87" i="20"/>
  <c r="C84" i="20" s="1"/>
  <c r="E84" i="20"/>
  <c r="C82" i="20"/>
  <c r="C81" i="20" s="1"/>
  <c r="C78" i="20" s="1"/>
  <c r="E81" i="20"/>
  <c r="D81" i="20"/>
  <c r="D78" i="20" s="1"/>
  <c r="E78" i="20"/>
  <c r="E75" i="20"/>
  <c r="D75" i="20"/>
  <c r="C75" i="20"/>
  <c r="E72" i="20"/>
  <c r="D72" i="20"/>
  <c r="C72" i="20"/>
  <c r="E66" i="20"/>
  <c r="D66" i="20"/>
  <c r="C66" i="20"/>
  <c r="D60" i="20"/>
  <c r="E61" i="20"/>
  <c r="C55" i="20"/>
  <c r="C54" i="20" s="1"/>
  <c r="E54" i="20"/>
  <c r="D54" i="20"/>
  <c r="C53" i="20"/>
  <c r="C50" i="20"/>
  <c r="C49" i="20"/>
  <c r="C43" i="20" s="1"/>
  <c r="E43" i="20"/>
  <c r="D43" i="20"/>
  <c r="C40" i="20"/>
  <c r="E39" i="20"/>
  <c r="D39" i="20"/>
  <c r="C39" i="20"/>
  <c r="C36" i="20"/>
  <c r="C32" i="20"/>
  <c r="C30" i="20" s="1"/>
  <c r="E30" i="20"/>
  <c r="D30" i="20"/>
  <c r="D28" i="20" s="1"/>
  <c r="D27" i="20" s="1"/>
  <c r="D26" i="20"/>
  <c r="D24" i="20" s="1"/>
  <c r="E24" i="20"/>
  <c r="C24" i="20"/>
  <c r="E20" i="20"/>
  <c r="E10" i="20" s="1"/>
  <c r="C20" i="20"/>
  <c r="C10" i="20" s="1"/>
  <c r="D13" i="20"/>
  <c r="D11" i="20"/>
  <c r="D10" i="20"/>
  <c r="E97" i="19"/>
  <c r="C97" i="19"/>
  <c r="D87" i="19"/>
  <c r="D84" i="19" s="1"/>
  <c r="C87" i="19"/>
  <c r="C84" i="19" s="1"/>
  <c r="E84" i="19"/>
  <c r="C82" i="19"/>
  <c r="C81" i="19" s="1"/>
  <c r="C78" i="19" s="1"/>
  <c r="E81" i="19"/>
  <c r="D81" i="19"/>
  <c r="D78" i="19" s="1"/>
  <c r="E78" i="19"/>
  <c r="E75" i="19"/>
  <c r="D75" i="19"/>
  <c r="C75" i="19"/>
  <c r="E72" i="19"/>
  <c r="D72" i="19"/>
  <c r="C72" i="19"/>
  <c r="E66" i="19"/>
  <c r="D66" i="19"/>
  <c r="C66" i="19"/>
  <c r="D60" i="19"/>
  <c r="E61" i="19"/>
  <c r="C55" i="19"/>
  <c r="C54" i="19" s="1"/>
  <c r="E54" i="19"/>
  <c r="D54" i="19"/>
  <c r="C53" i="19"/>
  <c r="C50" i="19"/>
  <c r="C49" i="19"/>
  <c r="C43" i="19" s="1"/>
  <c r="E43" i="19"/>
  <c r="D43" i="19"/>
  <c r="C40" i="19"/>
  <c r="E39" i="19"/>
  <c r="D39" i="19"/>
  <c r="C39" i="19"/>
  <c r="C36" i="19"/>
  <c r="C32" i="19"/>
  <c r="E30" i="19"/>
  <c r="D30" i="19"/>
  <c r="D26" i="19"/>
  <c r="D24" i="19" s="1"/>
  <c r="E24" i="19"/>
  <c r="C24" i="19"/>
  <c r="E20" i="19"/>
  <c r="E10" i="19" s="1"/>
  <c r="C20" i="19"/>
  <c r="C10" i="19" s="1"/>
  <c r="D13" i="19"/>
  <c r="D11" i="19"/>
  <c r="D10" i="19"/>
  <c r="E97" i="17"/>
  <c r="C97" i="17"/>
  <c r="D87" i="17"/>
  <c r="D84" i="17" s="1"/>
  <c r="C87" i="17"/>
  <c r="E84" i="17"/>
  <c r="C84" i="17"/>
  <c r="C82" i="17"/>
  <c r="C81" i="17" s="1"/>
  <c r="C78" i="17" s="1"/>
  <c r="E81" i="17"/>
  <c r="D81" i="17"/>
  <c r="D78" i="17" s="1"/>
  <c r="E78" i="17"/>
  <c r="E75" i="17"/>
  <c r="D75" i="17"/>
  <c r="C75" i="17"/>
  <c r="E72" i="17"/>
  <c r="D72" i="17"/>
  <c r="C72" i="17"/>
  <c r="E66" i="17"/>
  <c r="D66" i="17"/>
  <c r="C66" i="17"/>
  <c r="D60" i="17"/>
  <c r="E61" i="17"/>
  <c r="C55" i="17"/>
  <c r="C54" i="17" s="1"/>
  <c r="E54" i="17"/>
  <c r="D54" i="17"/>
  <c r="C53" i="17"/>
  <c r="C50" i="17"/>
  <c r="C49" i="17"/>
  <c r="C43" i="17" s="1"/>
  <c r="E43" i="17"/>
  <c r="D43" i="17"/>
  <c r="C40" i="17"/>
  <c r="C39" i="17" s="1"/>
  <c r="E39" i="17"/>
  <c r="D39" i="17"/>
  <c r="C36" i="17"/>
  <c r="C32" i="17"/>
  <c r="C30" i="17" s="1"/>
  <c r="E30" i="17"/>
  <c r="D30" i="17"/>
  <c r="D26" i="17"/>
  <c r="D24" i="17" s="1"/>
  <c r="E24" i="17"/>
  <c r="C24" i="17"/>
  <c r="C20" i="17"/>
  <c r="C10" i="17" s="1"/>
  <c r="D13" i="17"/>
  <c r="D11" i="17"/>
  <c r="D10" i="17"/>
  <c r="E97" i="15"/>
  <c r="C97" i="15"/>
  <c r="D87" i="15"/>
  <c r="D84" i="15" s="1"/>
  <c r="C87" i="15"/>
  <c r="C84" i="15" s="1"/>
  <c r="E84" i="15"/>
  <c r="C82" i="15"/>
  <c r="C81" i="15" s="1"/>
  <c r="C78" i="15" s="1"/>
  <c r="E81" i="15"/>
  <c r="D81" i="15"/>
  <c r="D78" i="15" s="1"/>
  <c r="E78" i="15"/>
  <c r="E75" i="15"/>
  <c r="D75" i="15"/>
  <c r="C75" i="15"/>
  <c r="E72" i="15"/>
  <c r="D72" i="15"/>
  <c r="C72" i="15"/>
  <c r="E66" i="15"/>
  <c r="D66" i="15"/>
  <c r="C66" i="15"/>
  <c r="D60" i="15"/>
  <c r="E61" i="15"/>
  <c r="C55" i="15"/>
  <c r="C54" i="15" s="1"/>
  <c r="E54" i="15"/>
  <c r="D54" i="15"/>
  <c r="C53" i="15"/>
  <c r="C50" i="15"/>
  <c r="C49" i="15"/>
  <c r="C43" i="15" s="1"/>
  <c r="E43" i="15"/>
  <c r="D43" i="15"/>
  <c r="C40" i="15"/>
  <c r="E39" i="15"/>
  <c r="D39" i="15"/>
  <c r="C39" i="15"/>
  <c r="C36" i="15"/>
  <c r="C32" i="15"/>
  <c r="E30" i="15"/>
  <c r="D30" i="15"/>
  <c r="D26" i="15"/>
  <c r="D24" i="15" s="1"/>
  <c r="E24" i="15"/>
  <c r="C24" i="15"/>
  <c r="E20" i="15"/>
  <c r="C20" i="15"/>
  <c r="D13" i="15"/>
  <c r="D11" i="15"/>
  <c r="D10" i="15" s="1"/>
  <c r="C10" i="15"/>
  <c r="E97" i="14"/>
  <c r="C97" i="14"/>
  <c r="D87" i="14"/>
  <c r="C87" i="14"/>
  <c r="C84" i="14" s="1"/>
  <c r="E84" i="14"/>
  <c r="D84" i="14"/>
  <c r="C82" i="14"/>
  <c r="C81" i="14" s="1"/>
  <c r="C78" i="14" s="1"/>
  <c r="E81" i="14"/>
  <c r="D81" i="14"/>
  <c r="D78" i="14" s="1"/>
  <c r="E78" i="14"/>
  <c r="E75" i="14"/>
  <c r="D75" i="14"/>
  <c r="C75" i="14"/>
  <c r="E72" i="14"/>
  <c r="D72" i="14"/>
  <c r="C72" i="14"/>
  <c r="E66" i="14"/>
  <c r="D66" i="14"/>
  <c r="C66" i="14"/>
  <c r="D60" i="14"/>
  <c r="E61" i="14"/>
  <c r="C55" i="14"/>
  <c r="C54" i="14" s="1"/>
  <c r="E54" i="14"/>
  <c r="D54" i="14"/>
  <c r="C53" i="14"/>
  <c r="C50" i="14"/>
  <c r="C49" i="14"/>
  <c r="E43" i="14"/>
  <c r="D43" i="14"/>
  <c r="C40" i="14"/>
  <c r="E39" i="14"/>
  <c r="D39" i="14"/>
  <c r="C39" i="14"/>
  <c r="C36" i="14"/>
  <c r="C32" i="14"/>
  <c r="C30" i="14" s="1"/>
  <c r="E30" i="14"/>
  <c r="D30" i="14"/>
  <c r="D26" i="14"/>
  <c r="D24" i="14" s="1"/>
  <c r="E24" i="14"/>
  <c r="C24" i="14"/>
  <c r="E20" i="14"/>
  <c r="C20" i="14"/>
  <c r="D13" i="14"/>
  <c r="D11" i="14"/>
  <c r="D10" i="14" s="1"/>
  <c r="C10" i="14"/>
  <c r="E97" i="12"/>
  <c r="C97" i="12"/>
  <c r="D87" i="12"/>
  <c r="C87" i="12"/>
  <c r="C84" i="12" s="1"/>
  <c r="E84" i="12"/>
  <c r="D84" i="12"/>
  <c r="C82" i="12"/>
  <c r="C81" i="12" s="1"/>
  <c r="C78" i="12" s="1"/>
  <c r="E81" i="12"/>
  <c r="D81" i="12"/>
  <c r="D78" i="12" s="1"/>
  <c r="E78" i="12"/>
  <c r="E75" i="12"/>
  <c r="D75" i="12"/>
  <c r="C75" i="12"/>
  <c r="E72" i="12"/>
  <c r="D72" i="12"/>
  <c r="C72" i="12"/>
  <c r="E66" i="12"/>
  <c r="D66" i="12"/>
  <c r="C66" i="12"/>
  <c r="D60" i="12"/>
  <c r="E61" i="12"/>
  <c r="C55" i="12"/>
  <c r="C54" i="12" s="1"/>
  <c r="E54" i="12"/>
  <c r="D54" i="12"/>
  <c r="C53" i="12"/>
  <c r="C50" i="12"/>
  <c r="C43" i="12" s="1"/>
  <c r="C49" i="12"/>
  <c r="E43" i="12"/>
  <c r="D43" i="12"/>
  <c r="C40" i="12"/>
  <c r="E39" i="12"/>
  <c r="D39" i="12"/>
  <c r="C39" i="12"/>
  <c r="C36" i="12"/>
  <c r="C32" i="12"/>
  <c r="C30" i="12" s="1"/>
  <c r="E30" i="12"/>
  <c r="D30" i="12"/>
  <c r="D28" i="12" s="1"/>
  <c r="D27" i="12" s="1"/>
  <c r="D26" i="12"/>
  <c r="D24" i="12" s="1"/>
  <c r="E24" i="12"/>
  <c r="C24" i="12"/>
  <c r="E20" i="12"/>
  <c r="E10" i="12" s="1"/>
  <c r="C20" i="12"/>
  <c r="C10" i="12" s="1"/>
  <c r="D13" i="12"/>
  <c r="D11" i="12"/>
  <c r="D10" i="12"/>
  <c r="D95" i="12" s="1"/>
  <c r="E97" i="11"/>
  <c r="C97" i="11"/>
  <c r="D87" i="11"/>
  <c r="D84" i="11" s="1"/>
  <c r="C87" i="11"/>
  <c r="C84" i="11" s="1"/>
  <c r="E84" i="11"/>
  <c r="C82" i="11"/>
  <c r="C81" i="11" s="1"/>
  <c r="C78" i="11" s="1"/>
  <c r="E81" i="11"/>
  <c r="D81" i="11"/>
  <c r="D78" i="11" s="1"/>
  <c r="E78" i="11"/>
  <c r="E75" i="11"/>
  <c r="D75" i="11"/>
  <c r="C75" i="11"/>
  <c r="E72" i="11"/>
  <c r="D72" i="11"/>
  <c r="C72" i="11"/>
  <c r="E66" i="11"/>
  <c r="D66" i="11"/>
  <c r="C66" i="11"/>
  <c r="D60" i="11"/>
  <c r="C55" i="11"/>
  <c r="C54" i="11" s="1"/>
  <c r="E54" i="11"/>
  <c r="D54" i="11"/>
  <c r="C53" i="11"/>
  <c r="C50" i="11"/>
  <c r="C43" i="11" s="1"/>
  <c r="C49" i="11"/>
  <c r="E43" i="11"/>
  <c r="D43" i="11"/>
  <c r="C40" i="11"/>
  <c r="E39" i="11"/>
  <c r="D39" i="11"/>
  <c r="C39" i="11"/>
  <c r="C36" i="11"/>
  <c r="C32" i="11"/>
  <c r="E30" i="11"/>
  <c r="D30" i="11"/>
  <c r="D28" i="11" s="1"/>
  <c r="D27" i="11" s="1"/>
  <c r="D26" i="11"/>
  <c r="D24" i="11" s="1"/>
  <c r="E24" i="11"/>
  <c r="C24" i="11"/>
  <c r="E20" i="11"/>
  <c r="E10" i="11" s="1"/>
  <c r="C20" i="11"/>
  <c r="C10" i="11" s="1"/>
  <c r="D13" i="11"/>
  <c r="D11" i="11"/>
  <c r="D10" i="11"/>
  <c r="E10" i="15" l="1"/>
  <c r="E10" i="27"/>
  <c r="D95" i="11"/>
  <c r="C30" i="11"/>
  <c r="D95" i="20"/>
  <c r="E10" i="24"/>
  <c r="D28" i="25"/>
  <c r="D27" i="25" s="1"/>
  <c r="D28" i="26"/>
  <c r="D27" i="26" s="1"/>
  <c r="D28" i="28"/>
  <c r="D27" i="28" s="1"/>
  <c r="D28" i="23"/>
  <c r="D27" i="23" s="1"/>
  <c r="D95" i="26"/>
  <c r="D95" i="14"/>
  <c r="E10" i="14"/>
  <c r="D28" i="19"/>
  <c r="D27" i="19" s="1"/>
  <c r="D95" i="19" s="1"/>
  <c r="C30" i="19"/>
  <c r="C28" i="19" s="1"/>
  <c r="C27" i="19" s="1"/>
  <c r="C95" i="19" s="1"/>
  <c r="C99" i="19" s="1"/>
  <c r="D95" i="23"/>
  <c r="D28" i="18"/>
  <c r="D27" i="18" s="1"/>
  <c r="D95" i="18" s="1"/>
  <c r="D28" i="14"/>
  <c r="D27" i="14" s="1"/>
  <c r="D28" i="15"/>
  <c r="D27" i="15" s="1"/>
  <c r="D28" i="21"/>
  <c r="D27" i="21" s="1"/>
  <c r="C28" i="21"/>
  <c r="C27" i="21" s="1"/>
  <c r="C95" i="21" s="1"/>
  <c r="C99" i="21" s="1"/>
  <c r="C43" i="23"/>
  <c r="C43" i="25"/>
  <c r="C30" i="18"/>
  <c r="C43" i="14"/>
  <c r="C30" i="15"/>
  <c r="D28" i="17"/>
  <c r="D27" i="17" s="1"/>
  <c r="D95" i="17" s="1"/>
  <c r="C43" i="21"/>
  <c r="C30" i="22"/>
  <c r="D28" i="22"/>
  <c r="D27" i="22" s="1"/>
  <c r="D95" i="22" s="1"/>
  <c r="D28" i="24"/>
  <c r="D27" i="24" s="1"/>
  <c r="D95" i="24" s="1"/>
  <c r="C30" i="24"/>
  <c r="D10" i="28"/>
  <c r="C30" i="28"/>
  <c r="E60" i="18"/>
  <c r="C61" i="18"/>
  <c r="C60" i="18" s="1"/>
  <c r="C28" i="18" s="1"/>
  <c r="C27" i="18" s="1"/>
  <c r="C95" i="18" s="1"/>
  <c r="C99" i="18" s="1"/>
  <c r="E60" i="28"/>
  <c r="D95" i="28"/>
  <c r="C28" i="28"/>
  <c r="C27" i="28" s="1"/>
  <c r="C95" i="28" s="1"/>
  <c r="C99" i="28" s="1"/>
  <c r="E10" i="28"/>
  <c r="E28" i="28"/>
  <c r="C61" i="28"/>
  <c r="C60" i="28" s="1"/>
  <c r="C28" i="27"/>
  <c r="C27" i="27" s="1"/>
  <c r="C95" i="27" s="1"/>
  <c r="C99" i="27" s="1"/>
  <c r="E60" i="27"/>
  <c r="C61" i="27"/>
  <c r="C60" i="27" s="1"/>
  <c r="E60" i="26"/>
  <c r="C61" i="26"/>
  <c r="C60" i="26" s="1"/>
  <c r="C28" i="26" s="1"/>
  <c r="C27" i="26" s="1"/>
  <c r="C95" i="26" s="1"/>
  <c r="C99" i="26" s="1"/>
  <c r="D95" i="25"/>
  <c r="E60" i="25"/>
  <c r="C61" i="25"/>
  <c r="C60" i="25" s="1"/>
  <c r="C28" i="25" s="1"/>
  <c r="C27" i="25" s="1"/>
  <c r="C95" i="25" s="1"/>
  <c r="C99" i="25" s="1"/>
  <c r="E60" i="24"/>
  <c r="E28" i="24" s="1"/>
  <c r="C61" i="24"/>
  <c r="C60" i="24" s="1"/>
  <c r="C28" i="24" s="1"/>
  <c r="C27" i="24" s="1"/>
  <c r="C95" i="24" s="1"/>
  <c r="C99" i="24" s="1"/>
  <c r="E60" i="23"/>
  <c r="C28" i="23"/>
  <c r="C27" i="23" s="1"/>
  <c r="C95" i="23" s="1"/>
  <c r="C99" i="23" s="1"/>
  <c r="E10" i="23"/>
  <c r="C61" i="23"/>
  <c r="C60" i="23" s="1"/>
  <c r="E10" i="22"/>
  <c r="E61" i="22"/>
  <c r="E78" i="22"/>
  <c r="C61" i="22"/>
  <c r="C60" i="22" s="1"/>
  <c r="C28" i="22" s="1"/>
  <c r="C27" i="22" s="1"/>
  <c r="C95" i="22" s="1"/>
  <c r="C99" i="22" s="1"/>
  <c r="E60" i="21"/>
  <c r="D95" i="21"/>
  <c r="E60" i="20"/>
  <c r="E28" i="20" s="1"/>
  <c r="C61" i="20"/>
  <c r="C60" i="20" s="1"/>
  <c r="C28" i="20" s="1"/>
  <c r="C27" i="20" s="1"/>
  <c r="C95" i="20" s="1"/>
  <c r="C99" i="20" s="1"/>
  <c r="E60" i="19"/>
  <c r="C61" i="19"/>
  <c r="C60" i="19" s="1"/>
  <c r="E28" i="19"/>
  <c r="E60" i="17"/>
  <c r="C61" i="17"/>
  <c r="C60" i="17" s="1"/>
  <c r="C28" i="17" s="1"/>
  <c r="C27" i="17" s="1"/>
  <c r="C95" i="17" s="1"/>
  <c r="C99" i="17" s="1"/>
  <c r="D95" i="15"/>
  <c r="E60" i="15"/>
  <c r="C61" i="15"/>
  <c r="C60" i="15" s="1"/>
  <c r="C28" i="15" s="1"/>
  <c r="C27" i="15" s="1"/>
  <c r="C95" i="15" s="1"/>
  <c r="C99" i="15" s="1"/>
  <c r="E60" i="14"/>
  <c r="C61" i="14"/>
  <c r="C60" i="14" s="1"/>
  <c r="C28" i="14" s="1"/>
  <c r="C27" i="14" s="1"/>
  <c r="C95" i="14" s="1"/>
  <c r="C99" i="14" s="1"/>
  <c r="E60" i="12"/>
  <c r="C61" i="12"/>
  <c r="C60" i="12" s="1"/>
  <c r="C28" i="12" s="1"/>
  <c r="C27" i="12" s="1"/>
  <c r="C95" i="12" s="1"/>
  <c r="C99" i="12" s="1"/>
  <c r="E60" i="11"/>
  <c r="C61" i="11"/>
  <c r="C60" i="11" s="1"/>
  <c r="C28" i="11" l="1"/>
  <c r="C27" i="11" s="1"/>
  <c r="C95" i="11" s="1"/>
  <c r="C99" i="11" s="1"/>
  <c r="E28" i="14"/>
  <c r="E28" i="25"/>
  <c r="E27" i="25" s="1"/>
  <c r="E28" i="15"/>
  <c r="E28" i="12"/>
  <c r="E28" i="18"/>
  <c r="E27" i="28"/>
  <c r="E28" i="27"/>
  <c r="E28" i="26"/>
  <c r="E27" i="24"/>
  <c r="E28" i="23"/>
  <c r="E60" i="22"/>
  <c r="E28" i="21"/>
  <c r="E27" i="20"/>
  <c r="E27" i="19"/>
  <c r="E28" i="17"/>
  <c r="E28" i="11"/>
  <c r="F101" i="11" l="1"/>
  <c r="F101" i="12"/>
  <c r="E27" i="15"/>
  <c r="E27" i="14"/>
  <c r="E27" i="12"/>
  <c r="E95" i="28"/>
  <c r="E27" i="18"/>
  <c r="E27" i="27"/>
  <c r="E27" i="26"/>
  <c r="E95" i="25"/>
  <c r="E95" i="24"/>
  <c r="E27" i="23"/>
  <c r="E28" i="22"/>
  <c r="E27" i="21"/>
  <c r="E95" i="20"/>
  <c r="E95" i="19"/>
  <c r="E27" i="17"/>
  <c r="E27" i="11"/>
  <c r="E96" i="10"/>
  <c r="C96" i="10"/>
  <c r="D86" i="10"/>
  <c r="D83" i="10" s="1"/>
  <c r="C86" i="10"/>
  <c r="C83" i="10" s="1"/>
  <c r="E83" i="10"/>
  <c r="C81" i="10"/>
  <c r="C80" i="10" s="1"/>
  <c r="C77" i="10" s="1"/>
  <c r="E80" i="10"/>
  <c r="E77" i="10" s="1"/>
  <c r="D80" i="10"/>
  <c r="D77" i="10" s="1"/>
  <c r="E74" i="10"/>
  <c r="D74" i="10"/>
  <c r="C74" i="10"/>
  <c r="E71" i="10"/>
  <c r="D71" i="10"/>
  <c r="C71" i="10"/>
  <c r="E65" i="10"/>
  <c r="D65" i="10"/>
  <c r="C65" i="10"/>
  <c r="D59" i="10"/>
  <c r="E53" i="10"/>
  <c r="C54" i="10"/>
  <c r="C60" i="10" s="1"/>
  <c r="C59" i="10" s="1"/>
  <c r="D53" i="10"/>
  <c r="C52" i="10"/>
  <c r="C49" i="10"/>
  <c r="C48" i="10"/>
  <c r="E42" i="10"/>
  <c r="D42" i="10"/>
  <c r="C39" i="10"/>
  <c r="C38" i="10" s="1"/>
  <c r="D38" i="10"/>
  <c r="C35" i="10"/>
  <c r="C31" i="10"/>
  <c r="E29" i="10"/>
  <c r="D29" i="10"/>
  <c r="D25" i="10"/>
  <c r="D23" i="10" s="1"/>
  <c r="E23" i="10"/>
  <c r="C23" i="10"/>
  <c r="E19" i="10"/>
  <c r="E9" i="10" s="1"/>
  <c r="C19" i="10"/>
  <c r="C9" i="10" s="1"/>
  <c r="D12" i="10"/>
  <c r="D10" i="10"/>
  <c r="E96" i="9"/>
  <c r="C96" i="9"/>
  <c r="D86" i="9"/>
  <c r="D83" i="9" s="1"/>
  <c r="C86" i="9"/>
  <c r="C83" i="9" s="1"/>
  <c r="E83" i="9"/>
  <c r="C81" i="9"/>
  <c r="C80" i="9" s="1"/>
  <c r="C77" i="9" s="1"/>
  <c r="E80" i="9"/>
  <c r="E77" i="9" s="1"/>
  <c r="D80" i="9"/>
  <c r="D77" i="9" s="1"/>
  <c r="E74" i="9"/>
  <c r="D74" i="9"/>
  <c r="C74" i="9"/>
  <c r="E71" i="9"/>
  <c r="D71" i="9"/>
  <c r="C71" i="9"/>
  <c r="E65" i="9"/>
  <c r="D65" i="9"/>
  <c r="C65" i="9"/>
  <c r="D59" i="9"/>
  <c r="E60" i="9"/>
  <c r="E59" i="9" s="1"/>
  <c r="C54" i="9"/>
  <c r="C60" i="9" s="1"/>
  <c r="C59" i="9" s="1"/>
  <c r="D53" i="9"/>
  <c r="E42" i="9"/>
  <c r="C52" i="9"/>
  <c r="C49" i="9"/>
  <c r="C48" i="9"/>
  <c r="D42" i="9"/>
  <c r="C39" i="9"/>
  <c r="C38" i="9" s="1"/>
  <c r="E38" i="9"/>
  <c r="D38" i="9"/>
  <c r="C35" i="9"/>
  <c r="C31" i="9"/>
  <c r="E29" i="9"/>
  <c r="D29" i="9"/>
  <c r="D25" i="9"/>
  <c r="D23" i="9" s="1"/>
  <c r="E23" i="9"/>
  <c r="C23" i="9"/>
  <c r="E19" i="9"/>
  <c r="E9" i="9" s="1"/>
  <c r="C19" i="9"/>
  <c r="C9" i="9" s="1"/>
  <c r="D12" i="9"/>
  <c r="D10" i="9"/>
  <c r="E96" i="8"/>
  <c r="C96" i="8"/>
  <c r="D86" i="8"/>
  <c r="D83" i="8" s="1"/>
  <c r="C86" i="8"/>
  <c r="C83" i="8" s="1"/>
  <c r="E83" i="8"/>
  <c r="C81" i="8"/>
  <c r="C80" i="8" s="1"/>
  <c r="C77" i="8" s="1"/>
  <c r="E80" i="8"/>
  <c r="E77" i="8" s="1"/>
  <c r="D80" i="8"/>
  <c r="D77" i="8" s="1"/>
  <c r="E74" i="8"/>
  <c r="D74" i="8"/>
  <c r="C74" i="8"/>
  <c r="E71" i="8"/>
  <c r="D71" i="8"/>
  <c r="C71" i="8"/>
  <c r="E65" i="8"/>
  <c r="D65" i="8"/>
  <c r="C65" i="8"/>
  <c r="D59" i="8"/>
  <c r="E60" i="8"/>
  <c r="E59" i="8" s="1"/>
  <c r="C54" i="8"/>
  <c r="C60" i="8" s="1"/>
  <c r="C59" i="8" s="1"/>
  <c r="D53" i="8"/>
  <c r="C52" i="8"/>
  <c r="C49" i="8"/>
  <c r="C48" i="8"/>
  <c r="E42" i="8"/>
  <c r="D42" i="8"/>
  <c r="C39" i="8"/>
  <c r="C38" i="8" s="1"/>
  <c r="E38" i="8"/>
  <c r="D38" i="8"/>
  <c r="C35" i="8"/>
  <c r="C31" i="8"/>
  <c r="E29" i="8"/>
  <c r="D29" i="8"/>
  <c r="D25" i="8"/>
  <c r="D23" i="8" s="1"/>
  <c r="E23" i="8"/>
  <c r="C23" i="8"/>
  <c r="E19" i="8"/>
  <c r="E9" i="8" s="1"/>
  <c r="C19" i="8"/>
  <c r="C9" i="8" s="1"/>
  <c r="D12" i="8"/>
  <c r="D10" i="8"/>
  <c r="E96" i="7"/>
  <c r="C96" i="7"/>
  <c r="D86" i="7"/>
  <c r="D83" i="7" s="1"/>
  <c r="C86" i="7"/>
  <c r="C83" i="7" s="1"/>
  <c r="E83" i="7"/>
  <c r="C81" i="7"/>
  <c r="C80" i="7" s="1"/>
  <c r="C77" i="7" s="1"/>
  <c r="E80" i="7"/>
  <c r="E77" i="7" s="1"/>
  <c r="D80" i="7"/>
  <c r="D77" i="7" s="1"/>
  <c r="E74" i="7"/>
  <c r="D74" i="7"/>
  <c r="C74" i="7"/>
  <c r="E71" i="7"/>
  <c r="D71" i="7"/>
  <c r="C71" i="7"/>
  <c r="E65" i="7"/>
  <c r="D65" i="7"/>
  <c r="C65" i="7"/>
  <c r="D59" i="7"/>
  <c r="E60" i="7"/>
  <c r="C54" i="7"/>
  <c r="C60" i="7" s="1"/>
  <c r="C59" i="7" s="1"/>
  <c r="E53" i="7"/>
  <c r="D53" i="7"/>
  <c r="C52" i="7"/>
  <c r="C49" i="7"/>
  <c r="C48" i="7"/>
  <c r="D42" i="7"/>
  <c r="C39" i="7"/>
  <c r="C38" i="7" s="1"/>
  <c r="E38" i="7"/>
  <c r="D38" i="7"/>
  <c r="C35" i="7"/>
  <c r="C31" i="7"/>
  <c r="D29" i="7"/>
  <c r="D25" i="7"/>
  <c r="D23" i="7" s="1"/>
  <c r="E23" i="7"/>
  <c r="C23" i="7"/>
  <c r="E19" i="7"/>
  <c r="E9" i="7" s="1"/>
  <c r="C19" i="7"/>
  <c r="C9" i="7" s="1"/>
  <c r="D12" i="7"/>
  <c r="D10" i="7"/>
  <c r="E97" i="4"/>
  <c r="C97" i="4"/>
  <c r="D87" i="4"/>
  <c r="D84" i="4" s="1"/>
  <c r="C87" i="4"/>
  <c r="C84" i="4" s="1"/>
  <c r="E84" i="4"/>
  <c r="C82" i="4"/>
  <c r="C81" i="4" s="1"/>
  <c r="C78" i="4" s="1"/>
  <c r="E81" i="4"/>
  <c r="E78" i="4" s="1"/>
  <c r="D81" i="4"/>
  <c r="D78" i="4" s="1"/>
  <c r="E75" i="4"/>
  <c r="D75" i="4"/>
  <c r="C75" i="4"/>
  <c r="E72" i="4"/>
  <c r="D72" i="4"/>
  <c r="C72" i="4"/>
  <c r="E66" i="4"/>
  <c r="D66" i="4"/>
  <c r="C66" i="4"/>
  <c r="D60" i="4"/>
  <c r="E61" i="4"/>
  <c r="E60" i="4" s="1"/>
  <c r="C55" i="4"/>
  <c r="C61" i="4" s="1"/>
  <c r="C60" i="4" s="1"/>
  <c r="D54" i="4"/>
  <c r="C53" i="4"/>
  <c r="C50" i="4"/>
  <c r="C49" i="4"/>
  <c r="E43" i="4"/>
  <c r="D43" i="4"/>
  <c r="C40" i="4"/>
  <c r="C39" i="4" s="1"/>
  <c r="E39" i="4"/>
  <c r="D39" i="4"/>
  <c r="C36" i="4"/>
  <c r="C32" i="4"/>
  <c r="D30" i="4"/>
  <c r="D26" i="4"/>
  <c r="D24" i="4" s="1"/>
  <c r="E24" i="4"/>
  <c r="C24" i="4"/>
  <c r="E20" i="4"/>
  <c r="E10" i="4" s="1"/>
  <c r="C20" i="4"/>
  <c r="C10" i="4" s="1"/>
  <c r="D13" i="4"/>
  <c r="D11" i="4"/>
  <c r="E96" i="3"/>
  <c r="C96" i="3"/>
  <c r="D86" i="3"/>
  <c r="D83" i="3" s="1"/>
  <c r="C86" i="3"/>
  <c r="C83" i="3" s="1"/>
  <c r="E83" i="3"/>
  <c r="C81" i="3"/>
  <c r="C80" i="3" s="1"/>
  <c r="C77" i="3" s="1"/>
  <c r="E80" i="3"/>
  <c r="E77" i="3" s="1"/>
  <c r="D80" i="3"/>
  <c r="D77" i="3" s="1"/>
  <c r="E74" i="3"/>
  <c r="D74" i="3"/>
  <c r="C74" i="3"/>
  <c r="E71" i="3"/>
  <c r="D71" i="3"/>
  <c r="C71" i="3"/>
  <c r="E65" i="3"/>
  <c r="D65" i="3"/>
  <c r="C65" i="3"/>
  <c r="D59" i="3"/>
  <c r="E53" i="3"/>
  <c r="C54" i="3"/>
  <c r="C60" i="3" s="1"/>
  <c r="C59" i="3" s="1"/>
  <c r="D53" i="3"/>
  <c r="C52" i="3"/>
  <c r="C49" i="3"/>
  <c r="C48" i="3"/>
  <c r="E42" i="3"/>
  <c r="D42" i="3"/>
  <c r="C39" i="3"/>
  <c r="C38" i="3" s="1"/>
  <c r="E38" i="3"/>
  <c r="D38" i="3"/>
  <c r="C35" i="3"/>
  <c r="C31" i="3"/>
  <c r="D29" i="3"/>
  <c r="D25" i="3"/>
  <c r="D23" i="3" s="1"/>
  <c r="E23" i="3"/>
  <c r="C23" i="3"/>
  <c r="E19" i="3"/>
  <c r="E9" i="3" s="1"/>
  <c r="C19" i="3"/>
  <c r="D12" i="3"/>
  <c r="D10" i="3"/>
  <c r="C9" i="3"/>
  <c r="F97" i="2"/>
  <c r="E97" i="2"/>
  <c r="C97" i="2"/>
  <c r="D87" i="2"/>
  <c r="D84" i="2" s="1"/>
  <c r="C87" i="2"/>
  <c r="C84" i="2" s="1"/>
  <c r="F84" i="2"/>
  <c r="E84" i="2"/>
  <c r="C82" i="2"/>
  <c r="F81" i="2"/>
  <c r="F78" i="2" s="1"/>
  <c r="E81" i="2"/>
  <c r="E78" i="2" s="1"/>
  <c r="D81" i="2"/>
  <c r="D78" i="2" s="1"/>
  <c r="C81" i="2"/>
  <c r="C78" i="2" s="1"/>
  <c r="F75" i="2"/>
  <c r="E75" i="2"/>
  <c r="D75" i="2"/>
  <c r="C75" i="2"/>
  <c r="F72" i="2"/>
  <c r="E72" i="2"/>
  <c r="D72" i="2"/>
  <c r="C72" i="2"/>
  <c r="F66" i="2"/>
  <c r="E66" i="2"/>
  <c r="D66" i="2"/>
  <c r="C66" i="2"/>
  <c r="D60" i="2"/>
  <c r="F61" i="2"/>
  <c r="F60" i="2" s="1"/>
  <c r="E61" i="2"/>
  <c r="C55" i="2"/>
  <c r="C61" i="2" s="1"/>
  <c r="C60" i="2" s="1"/>
  <c r="D54" i="2"/>
  <c r="C53" i="2"/>
  <c r="C50" i="2"/>
  <c r="C49" i="2"/>
  <c r="F43" i="2"/>
  <c r="E43" i="2"/>
  <c r="D43" i="2"/>
  <c r="C40" i="2"/>
  <c r="C39" i="2" s="1"/>
  <c r="E39" i="2"/>
  <c r="D39" i="2"/>
  <c r="C36" i="2"/>
  <c r="C32" i="2"/>
  <c r="F30" i="2"/>
  <c r="E30" i="2"/>
  <c r="D30" i="2"/>
  <c r="D26" i="2"/>
  <c r="D24" i="2" s="1"/>
  <c r="F24" i="2"/>
  <c r="E24" i="2"/>
  <c r="C24" i="2"/>
  <c r="F20" i="2"/>
  <c r="F10" i="2" s="1"/>
  <c r="E20" i="2"/>
  <c r="E10" i="2" s="1"/>
  <c r="C20" i="2"/>
  <c r="C10" i="2" s="1"/>
  <c r="D13" i="2"/>
  <c r="D11" i="2"/>
  <c r="D9" i="7" l="1"/>
  <c r="E99" i="28"/>
  <c r="E95" i="15"/>
  <c r="E95" i="14"/>
  <c r="E95" i="12"/>
  <c r="E95" i="18"/>
  <c r="E95" i="27"/>
  <c r="E95" i="26"/>
  <c r="E99" i="25"/>
  <c r="E99" i="24"/>
  <c r="E95" i="23"/>
  <c r="E27" i="22"/>
  <c r="E95" i="21"/>
  <c r="E99" i="20"/>
  <c r="E99" i="19"/>
  <c r="E95" i="17"/>
  <c r="E95" i="11"/>
  <c r="D9" i="10"/>
  <c r="C42" i="10"/>
  <c r="C53" i="10"/>
  <c r="D27" i="10"/>
  <c r="D26" i="10" s="1"/>
  <c r="C29" i="10"/>
  <c r="D9" i="9"/>
  <c r="C42" i="9"/>
  <c r="C53" i="9"/>
  <c r="C29" i="9"/>
  <c r="D9" i="8"/>
  <c r="C42" i="8"/>
  <c r="C29" i="8"/>
  <c r="C27" i="8" s="1"/>
  <c r="C26" i="8" s="1"/>
  <c r="C94" i="8" s="1"/>
  <c r="C98" i="8" s="1"/>
  <c r="C53" i="8"/>
  <c r="E53" i="8"/>
  <c r="E27" i="8" s="1"/>
  <c r="D27" i="8"/>
  <c r="D26" i="8" s="1"/>
  <c r="C42" i="7"/>
  <c r="E59" i="7"/>
  <c r="C29" i="7"/>
  <c r="E29" i="7"/>
  <c r="E42" i="7"/>
  <c r="C53" i="7"/>
  <c r="C43" i="4"/>
  <c r="D10" i="4"/>
  <c r="C54" i="4"/>
  <c r="D28" i="4"/>
  <c r="D27" i="4" s="1"/>
  <c r="C30" i="4"/>
  <c r="E54" i="4"/>
  <c r="E28" i="4" s="1"/>
  <c r="D9" i="3"/>
  <c r="C42" i="3"/>
  <c r="C53" i="3"/>
  <c r="E60" i="3"/>
  <c r="C29" i="3"/>
  <c r="C54" i="2"/>
  <c r="D10" i="2"/>
  <c r="F54" i="2"/>
  <c r="D28" i="2"/>
  <c r="D27" i="2" s="1"/>
  <c r="C30" i="2"/>
  <c r="F39" i="2"/>
  <c r="C43" i="2"/>
  <c r="E54" i="2"/>
  <c r="E38" i="10"/>
  <c r="E60" i="10"/>
  <c r="D27" i="9"/>
  <c r="D26" i="9" s="1"/>
  <c r="D94" i="9" s="1"/>
  <c r="E53" i="9"/>
  <c r="D27" i="7"/>
  <c r="D26" i="7" s="1"/>
  <c r="D27" i="3"/>
  <c r="D26" i="3" s="1"/>
  <c r="E29" i="3"/>
  <c r="E60" i="2"/>
  <c r="D94" i="8" l="1"/>
  <c r="D94" i="7"/>
  <c r="C27" i="9"/>
  <c r="C26" i="9" s="1"/>
  <c r="C94" i="9" s="1"/>
  <c r="C98" i="9" s="1"/>
  <c r="E99" i="15"/>
  <c r="E99" i="14"/>
  <c r="E99" i="12"/>
  <c r="E27" i="4"/>
  <c r="E99" i="18"/>
  <c r="E99" i="27"/>
  <c r="E99" i="26"/>
  <c r="E99" i="23"/>
  <c r="E95" i="22"/>
  <c r="E99" i="21"/>
  <c r="E99" i="17"/>
  <c r="E99" i="11"/>
  <c r="C28" i="2"/>
  <c r="C27" i="2" s="1"/>
  <c r="C95" i="2" s="1"/>
  <c r="C99" i="2" s="1"/>
  <c r="E59" i="10"/>
  <c r="C27" i="10"/>
  <c r="C26" i="10" s="1"/>
  <c r="C94" i="10" s="1"/>
  <c r="C98" i="10" s="1"/>
  <c r="D94" i="10"/>
  <c r="E27" i="9"/>
  <c r="F100" i="7"/>
  <c r="C27" i="7"/>
  <c r="C26" i="7" s="1"/>
  <c r="C94" i="7" s="1"/>
  <c r="C98" i="7" s="1"/>
  <c r="E27" i="7"/>
  <c r="D95" i="4"/>
  <c r="C28" i="4"/>
  <c r="C27" i="4" s="1"/>
  <c r="C95" i="4" s="1"/>
  <c r="C99" i="4" s="1"/>
  <c r="C27" i="3"/>
  <c r="C26" i="3" s="1"/>
  <c r="C94" i="3" s="1"/>
  <c r="C98" i="3" s="1"/>
  <c r="D94" i="3"/>
  <c r="E59" i="3"/>
  <c r="F28" i="2"/>
  <c r="E28" i="2"/>
  <c r="E27" i="2" s="1"/>
  <c r="D95" i="2"/>
  <c r="E95" i="4" l="1"/>
  <c r="E27" i="10"/>
  <c r="E99" i="22"/>
  <c r="E26" i="9"/>
  <c r="F100" i="9"/>
  <c r="E26" i="8"/>
  <c r="E26" i="7"/>
  <c r="E27" i="3"/>
  <c r="F27" i="2"/>
  <c r="E95" i="2"/>
  <c r="F100" i="3" l="1"/>
  <c r="F101" i="4"/>
  <c r="F100" i="10"/>
  <c r="F100" i="8"/>
  <c r="E26" i="3"/>
  <c r="E26" i="10"/>
  <c r="E99" i="4"/>
  <c r="E94" i="9"/>
  <c r="E94" i="8"/>
  <c r="E94" i="7"/>
  <c r="F95" i="2"/>
  <c r="E99" i="2"/>
  <c r="E94" i="3" l="1"/>
  <c r="E94" i="10"/>
  <c r="E98" i="9"/>
  <c r="E98" i="8"/>
  <c r="E98" i="7"/>
  <c r="F99" i="2"/>
  <c r="E98" i="10" l="1"/>
  <c r="E98" i="3"/>
</calcChain>
</file>

<file path=xl/sharedStrings.xml><?xml version="1.0" encoding="utf-8"?>
<sst xmlns="http://schemas.openxmlformats.org/spreadsheetml/2006/main" count="4473" uniqueCount="251">
  <si>
    <t>w złotych</t>
  </si>
  <si>
    <t>Lp.</t>
  </si>
  <si>
    <t>Wyszczególnienie</t>
  </si>
  <si>
    <t>%wzrostu</t>
  </si>
  <si>
    <t>(rub.4:3)</t>
  </si>
  <si>
    <t>I</t>
  </si>
  <si>
    <t>PRZYCHODY OGÓŁEM</t>
  </si>
  <si>
    <t>Przychody ze sprzedaży usług własnych</t>
  </si>
  <si>
    <t>1.1</t>
  </si>
  <si>
    <t>w tym:  z działalności statutowej</t>
  </si>
  <si>
    <t>1.1.1</t>
  </si>
  <si>
    <t xml:space="preserve">             w tym: za bilety</t>
  </si>
  <si>
    <t>2.</t>
  </si>
  <si>
    <t>Dotacja podmiotowa z budżetu U Marszałkowski</t>
  </si>
  <si>
    <t>Dotacja podmiotowa z budżetu UM Zabrze</t>
  </si>
  <si>
    <t>2.1.</t>
  </si>
  <si>
    <t>3.</t>
  </si>
  <si>
    <t>4.</t>
  </si>
  <si>
    <t>Przychody operacyjne</t>
  </si>
  <si>
    <t>5.</t>
  </si>
  <si>
    <t>Przychody finansowe</t>
  </si>
  <si>
    <t>5.1</t>
  </si>
  <si>
    <t>- dywidendy i udziały w zysku</t>
  </si>
  <si>
    <t>5.2</t>
  </si>
  <si>
    <t>- odsetki</t>
  </si>
  <si>
    <t>5.3</t>
  </si>
  <si>
    <t>- inne</t>
  </si>
  <si>
    <t>6.</t>
  </si>
  <si>
    <t>Pozostałe przychody</t>
  </si>
  <si>
    <t>S</t>
  </si>
  <si>
    <t>KOSZTY</t>
  </si>
  <si>
    <t>7.</t>
  </si>
  <si>
    <t>Koszty według rodzaju</t>
  </si>
  <si>
    <t>7.1.</t>
  </si>
  <si>
    <t>Amortyzacja</t>
  </si>
  <si>
    <t>7.2.</t>
  </si>
  <si>
    <t>Zużycie materiałów</t>
  </si>
  <si>
    <t>a</t>
  </si>
  <si>
    <t>b</t>
  </si>
  <si>
    <t>c</t>
  </si>
  <si>
    <t>materiały gospodarcze</t>
  </si>
  <si>
    <t>d</t>
  </si>
  <si>
    <t>środki czystosci</t>
  </si>
  <si>
    <t>e</t>
  </si>
  <si>
    <t>prasa i wydawnictwa</t>
  </si>
  <si>
    <t>f</t>
  </si>
  <si>
    <t>materiały na remonty i konserwacje</t>
  </si>
  <si>
    <t>g</t>
  </si>
  <si>
    <t>niskocenne składniki majątku</t>
  </si>
  <si>
    <t>h</t>
  </si>
  <si>
    <t>paliwo</t>
  </si>
  <si>
    <t>i</t>
  </si>
  <si>
    <t>części zamienne do samochodu</t>
  </si>
  <si>
    <t>7.3.</t>
  </si>
  <si>
    <t>Zużycie energii</t>
  </si>
  <si>
    <t>energia cieplna</t>
  </si>
  <si>
    <t>energia elektryczna</t>
  </si>
  <si>
    <t>woda</t>
  </si>
  <si>
    <t>7.4.</t>
  </si>
  <si>
    <t>Usługi obce</t>
  </si>
  <si>
    <t>usługi transportowe</t>
  </si>
  <si>
    <t>usługi bankowe</t>
  </si>
  <si>
    <t>usługi pocztowe</t>
  </si>
  <si>
    <t>usługi  internetowe, telekomunikacyjne, informatyczne</t>
  </si>
  <si>
    <t>wywóz śmieci</t>
  </si>
  <si>
    <t>usługi remontowe i konserwacyjne</t>
  </si>
  <si>
    <t>przeglady i dopuszczenia</t>
  </si>
  <si>
    <t>usługi ubezpieczeniowe</t>
  </si>
  <si>
    <t>ochrona</t>
  </si>
  <si>
    <t>j</t>
  </si>
  <si>
    <t>7.5.</t>
  </si>
  <si>
    <t xml:space="preserve">Wynagrodzenia </t>
  </si>
  <si>
    <t>wynagrodzenia osobowe</t>
  </si>
  <si>
    <t>wynagrodzenia bezosobowe</t>
  </si>
  <si>
    <t>nagroda</t>
  </si>
  <si>
    <t>nagroda kierownictwa</t>
  </si>
  <si>
    <t>nagroda jubileuszowa</t>
  </si>
  <si>
    <t>7.6.</t>
  </si>
  <si>
    <t>Świadczenia na rzecz pracowników</t>
  </si>
  <si>
    <t>składki ZUS</t>
  </si>
  <si>
    <t>odpis ZFŚS</t>
  </si>
  <si>
    <t>koszty szkoleń</t>
  </si>
  <si>
    <t>koszty BHP</t>
  </si>
  <si>
    <t>badania lekarskie</t>
  </si>
  <si>
    <t>7.7.</t>
  </si>
  <si>
    <t>Podatki i opłaty</t>
  </si>
  <si>
    <t>podatek od nieruchomości</t>
  </si>
  <si>
    <t>PFRON</t>
  </si>
  <si>
    <t>podatek VAT naliczony</t>
  </si>
  <si>
    <t>opłaty skarbowe</t>
  </si>
  <si>
    <t>pozostałe opłaty</t>
  </si>
  <si>
    <t>7.8.</t>
  </si>
  <si>
    <t>Podróże służbowe</t>
  </si>
  <si>
    <t>ryczałt samochodowy</t>
  </si>
  <si>
    <t>delegacje</t>
  </si>
  <si>
    <t>7.9.</t>
  </si>
  <si>
    <t>Koszty reprezentacji i reklamy</t>
  </si>
  <si>
    <t>koszty reprezentacji</t>
  </si>
  <si>
    <t>7.10.</t>
  </si>
  <si>
    <t xml:space="preserve">Pozostałe koszty </t>
  </si>
  <si>
    <t>materiały stanowiące wystrój instytucji</t>
  </si>
  <si>
    <t>koszty spotkań i narad roboczych</t>
  </si>
  <si>
    <t>d.1</t>
  </si>
  <si>
    <t>d.3</t>
  </si>
  <si>
    <t>7.11.</t>
  </si>
  <si>
    <t>Koszty sprzedaży usług</t>
  </si>
  <si>
    <t>koszty kasy biletowej</t>
  </si>
  <si>
    <t>7.12.</t>
  </si>
  <si>
    <t>Koszt własny sprzedaży</t>
  </si>
  <si>
    <t>7.13.</t>
  </si>
  <si>
    <t>Koszty operacyjne+finansowe</t>
  </si>
  <si>
    <t>BUDYNEK CKP, MIARKI, SIENKIEWICZA</t>
  </si>
  <si>
    <t>III</t>
  </si>
  <si>
    <t>WYNIK ZDARZEŃ NADZWYCZAJNYCH</t>
  </si>
  <si>
    <t>- zyski nadzwyczajne</t>
  </si>
  <si>
    <t>- straty nadzwyczajne</t>
  </si>
  <si>
    <t>IV</t>
  </si>
  <si>
    <t>WYNIK FINANSOWY BRUTTO</t>
  </si>
  <si>
    <t>(poz. I - poz. II +/- poz.III)*)</t>
  </si>
  <si>
    <t>V</t>
  </si>
  <si>
    <t>OBOWIĄZKOWE OBCIĄŻENIA WYNIKU FINANSOWEGO</t>
  </si>
  <si>
    <t>Podatek dochodowy od osób prawnych</t>
  </si>
  <si>
    <t>WYNIK FINANSOWY NETTO</t>
  </si>
  <si>
    <t>(poz. IV - poz. V) *)</t>
  </si>
  <si>
    <r>
      <t>WARTOŚĆ ZAKUPIONYCH MUZEALIÓW (</t>
    </r>
    <r>
      <rPr>
        <sz val="8"/>
        <rFont val="Times New Roman"/>
        <family val="1"/>
        <charset val="238"/>
      </rPr>
      <t>wypełniają tylko muzea)</t>
    </r>
  </si>
  <si>
    <t>Plan na 2012 rok po zmianach</t>
  </si>
  <si>
    <t>koszty sprzedaży uslug komercyjnych</t>
  </si>
  <si>
    <t>koszty sprzedaży Sali bankietowej</t>
  </si>
  <si>
    <t>Dotacja na projekt "Kopalnia Wiedzy"</t>
  </si>
  <si>
    <t>koszty reklamy i promocji</t>
  </si>
  <si>
    <t>pozostałe usługi(prawne, csrg, tłumaczenia, ekspertyzy, opinie, dokumenty aplikacyjne, usługi kserograficzne</t>
  </si>
  <si>
    <t>muzyka i teatr na poziomie + teatr na poziomie</t>
  </si>
  <si>
    <t>pozostałe imprezy statutowe(industriada,noc muzeów, śląski fajer)</t>
  </si>
  <si>
    <t xml:space="preserve">koszty związane z organizacją imprez </t>
  </si>
  <si>
    <t>materiały biurowe + tonery</t>
  </si>
  <si>
    <t>Wykonanie I-VII</t>
  </si>
  <si>
    <t>6.1</t>
  </si>
  <si>
    <t>6.2</t>
  </si>
  <si>
    <t>Imprezy komercyjne</t>
  </si>
  <si>
    <t>Dzierżawy i inne</t>
  </si>
  <si>
    <t>Plan</t>
  </si>
  <si>
    <t>Wykonanie</t>
  </si>
  <si>
    <t>PLAN</t>
  </si>
  <si>
    <t>POZOSTAŁO</t>
  </si>
  <si>
    <t>Dział Mierniczo Geologiczny</t>
  </si>
  <si>
    <t>DZIAŁ ENERGO-MECHANICZNY</t>
  </si>
  <si>
    <t>501-1</t>
  </si>
  <si>
    <t>501-2</t>
  </si>
  <si>
    <t>DZIAŁ GÓRNICZO-WENTYLACYJNY</t>
  </si>
  <si>
    <t>501-3</t>
  </si>
  <si>
    <t>MDE</t>
  </si>
  <si>
    <t>REOK</t>
  </si>
  <si>
    <t>ZESPÓŁ DS. SPRZEDAŻY I ORGANIZACJI IMPREZ</t>
  </si>
  <si>
    <t>503-3</t>
  </si>
  <si>
    <t>ZESPÓŁ DS. EDUKACJI</t>
  </si>
  <si>
    <t>503-5</t>
  </si>
  <si>
    <t>ZESPÓŁ DS. REALIZACJI PROJEKTÓW BUDOWLANYCH</t>
  </si>
  <si>
    <t>503-4</t>
  </si>
  <si>
    <t>DZIAŁ PROMOCJI I ZARZĄDZANIA RUCHEM TURYSTYCZNYM</t>
  </si>
  <si>
    <t>DZIAŁ DS. RELAIZACJI PROJEKTU EOKTITP</t>
  </si>
  <si>
    <t>503-2</t>
  </si>
  <si>
    <t>DZIAŁ ROZWOJU I PROJEKTÓW</t>
  </si>
  <si>
    <t>503-1</t>
  </si>
  <si>
    <t>DZIAŁ MIĘDZYNARODOWE CENTRUM DOKUMENTACJI I BADAŃ NAD DZIEDZICTWEM PRZEMYSŁOWYM DLA TURYSTYKI</t>
  </si>
  <si>
    <t>505-5</t>
  </si>
  <si>
    <t>ZESPÓŁ DS. ORGANIZACYJNO PRAWNYCH</t>
  </si>
  <si>
    <t>505-4</t>
  </si>
  <si>
    <t>DZIAŁ ZAMÓWIEŃ PUBLICZNYCH</t>
  </si>
  <si>
    <t>505-3</t>
  </si>
  <si>
    <t>DZIAŁ KADR I PŁAC</t>
  </si>
  <si>
    <t>505-2</t>
  </si>
  <si>
    <t>DZIAŁ KSIĘGOWOŚCI</t>
  </si>
  <si>
    <t>505-1</t>
  </si>
  <si>
    <t>502-5</t>
  </si>
  <si>
    <t>DZIAŁ ORGANIZACJI WYSTAW I KONSERWACJI</t>
  </si>
  <si>
    <t>DZIAŁ HISTORII GÓRNICTWA I TECHNIKI GÓRNICZEJ</t>
  </si>
  <si>
    <t>502-4</t>
  </si>
  <si>
    <t>DZIAŁ EDUKACJI MUZEALNEJ</t>
  </si>
  <si>
    <t>502-3</t>
  </si>
  <si>
    <t>DZIAŁ KULTURY GÓRNICZEJ</t>
  </si>
  <si>
    <t>502-2</t>
  </si>
  <si>
    <t>502-1</t>
  </si>
  <si>
    <t>DZIAŁ DOKUMENTACJI MUZEALNEJ</t>
  </si>
  <si>
    <t>SEKRETARIAT</t>
  </si>
  <si>
    <t>504-5</t>
  </si>
  <si>
    <t>ZESPÓŁ DS. BHP</t>
  </si>
  <si>
    <t>504-4</t>
  </si>
  <si>
    <t>DZIAŁ INFORMATYKI</t>
  </si>
  <si>
    <t>504-3</t>
  </si>
  <si>
    <t>504-2</t>
  </si>
  <si>
    <t>ADOLZ</t>
  </si>
  <si>
    <t>ADUN</t>
  </si>
  <si>
    <t>ADI</t>
  </si>
  <si>
    <t>ABHP</t>
  </si>
  <si>
    <t>MDGK</t>
  </si>
  <si>
    <t>MDHTG</t>
  </si>
  <si>
    <t>MDWK</t>
  </si>
  <si>
    <t>DKS</t>
  </si>
  <si>
    <t>DK</t>
  </si>
  <si>
    <t>DZP</t>
  </si>
  <si>
    <t>DMCD</t>
  </si>
  <si>
    <t>RRP</t>
  </si>
  <si>
    <t>RPRT</t>
  </si>
  <si>
    <t>RRIB</t>
  </si>
  <si>
    <t>RE</t>
  </si>
  <si>
    <t>RSI</t>
  </si>
  <si>
    <t xml:space="preserve"> </t>
  </si>
  <si>
    <t>TMG</t>
  </si>
  <si>
    <t>TM</t>
  </si>
  <si>
    <t>TGW</t>
  </si>
  <si>
    <t>DKW</t>
  </si>
  <si>
    <t>ZARZĄD</t>
  </si>
  <si>
    <t>XX TYDZIEŃ ZIEMI</t>
  </si>
  <si>
    <t>energia cieplna/gaz</t>
  </si>
  <si>
    <t>tydzień ziemi</t>
  </si>
  <si>
    <t>kknp</t>
  </si>
  <si>
    <t>akcja rat, konserw.muzeal.</t>
  </si>
  <si>
    <t>rzeźba w węglu</t>
  </si>
  <si>
    <t>Plan wydatków Muzeum Górnictwa Węglowego</t>
  </si>
  <si>
    <t>Dział</t>
  </si>
  <si>
    <t>Wydatek</t>
  </si>
  <si>
    <t>szkolenia</t>
  </si>
  <si>
    <t>śr.czystości</t>
  </si>
  <si>
    <t>BHP</t>
  </si>
  <si>
    <t>art.biurowe</t>
  </si>
  <si>
    <t>art.spożywcze</t>
  </si>
  <si>
    <t>media</t>
  </si>
  <si>
    <t>PLAN MGW W ZABRZU NA 2014 rok</t>
  </si>
  <si>
    <t>oprogramowanie</t>
  </si>
  <si>
    <t xml:space="preserve">komputery, </t>
  </si>
  <si>
    <t>art..gospodarcze</t>
  </si>
  <si>
    <t>transport</t>
  </si>
  <si>
    <t>prasa</t>
  </si>
  <si>
    <t>ubezpiecz.śr.ruchomych</t>
  </si>
  <si>
    <t>telefony komórkowe</t>
  </si>
  <si>
    <t>telefony stacjonarne</t>
  </si>
  <si>
    <t>internet</t>
  </si>
  <si>
    <t>wynagrodzenia</t>
  </si>
  <si>
    <t>ZUS</t>
  </si>
  <si>
    <t>ZFŚS</t>
  </si>
  <si>
    <t>ogłoszenia</t>
  </si>
  <si>
    <t>druki</t>
  </si>
  <si>
    <t>ryczałty</t>
  </si>
  <si>
    <t>pod od nieruchomości</t>
  </si>
  <si>
    <t>konserwacje</t>
  </si>
  <si>
    <t>sprzęt P.Poż</t>
  </si>
  <si>
    <t>ubezpieczenia nieruchomości</t>
  </si>
  <si>
    <t>wywóz nieczystości</t>
  </si>
  <si>
    <t>opł.pocztowe</t>
  </si>
  <si>
    <t>DZIAŁ UTRZYMANIA MIENIA I ZAOPATRZENIA</t>
  </si>
  <si>
    <t>Zarezerwowane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</si>
</sst>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Times New Roman"/>
      <family val="1"/>
      <charset val="238"/>
    </font>
    <font>
      <sz val="6"/>
      <name val="Times New Roman"/>
      <family val="1"/>
      <charset val="238"/>
    </font>
    <font>
      <sz val="6"/>
      <name val="Arial CE"/>
      <family val="2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5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sz val="14"/>
      <color rgb="FFFF000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i/>
      <sz val="10"/>
      <color rgb="FF00B05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0"/>
      <color rgb="FF00B0F0"/>
      <name val="Times New Roman"/>
      <family val="1"/>
      <charset val="238"/>
    </font>
    <font>
      <sz val="14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4"/>
      <name val="Arial CE"/>
      <charset val="238"/>
    </font>
    <font>
      <b/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32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/>
    <xf numFmtId="3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3" fontId="2" fillId="0" borderId="0" xfId="0" applyNumberFormat="1" applyFont="1" applyBorder="1" applyAlignment="1">
      <alignment vertical="center"/>
    </xf>
    <xf numFmtId="0" fontId="4" fillId="0" borderId="0" xfId="0" applyFont="1" applyBorder="1"/>
    <xf numFmtId="3" fontId="3" fillId="0" borderId="0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0" fontId="7" fillId="0" borderId="0" xfId="0" applyFont="1" applyBorder="1"/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3" fontId="5" fillId="0" borderId="8" xfId="0" applyNumberFormat="1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3" fontId="5" fillId="0" borderId="5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vertical="center" wrapText="1"/>
    </xf>
    <xf numFmtId="3" fontId="5" fillId="2" borderId="8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 inden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vertical="center" wrapText="1"/>
    </xf>
    <xf numFmtId="3" fontId="5" fillId="0" borderId="17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3" fontId="5" fillId="0" borderId="21" xfId="0" applyNumberFormat="1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3" fontId="5" fillId="0" borderId="23" xfId="0" applyNumberFormat="1" applyFont="1" applyBorder="1" applyAlignment="1">
      <alignment vertical="center" wrapText="1"/>
    </xf>
    <xf numFmtId="3" fontId="11" fillId="0" borderId="23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 wrapText="1"/>
    </xf>
    <xf numFmtId="0" fontId="13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vertical="center" wrapText="1"/>
    </xf>
    <xf numFmtId="3" fontId="14" fillId="0" borderId="8" xfId="0" applyNumberFormat="1" applyFont="1" applyBorder="1" applyAlignment="1">
      <alignment vertical="center" wrapText="1"/>
    </xf>
    <xf numFmtId="3" fontId="8" fillId="0" borderId="8" xfId="0" applyNumberFormat="1" applyFont="1" applyBorder="1" applyAlignment="1">
      <alignment vertical="center" wrapText="1"/>
    </xf>
    <xf numFmtId="3" fontId="15" fillId="0" borderId="0" xfId="0" applyNumberFormat="1" applyFont="1" applyBorder="1"/>
    <xf numFmtId="3" fontId="5" fillId="0" borderId="24" xfId="0" applyNumberFormat="1" applyFont="1" applyBorder="1" applyAlignment="1">
      <alignment horizontal="center" vertical="center" wrapText="1"/>
    </xf>
    <xf numFmtId="3" fontId="6" fillId="0" borderId="25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/>
    </xf>
    <xf numFmtId="3" fontId="16" fillId="0" borderId="8" xfId="0" applyNumberFormat="1" applyFont="1" applyBorder="1" applyAlignment="1">
      <alignment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8" xfId="0" applyFont="1" applyBorder="1" applyAlignment="1">
      <alignment vertical="center" wrapText="1"/>
    </xf>
    <xf numFmtId="3" fontId="17" fillId="0" borderId="8" xfId="0" applyNumberFormat="1" applyFont="1" applyBorder="1" applyAlignment="1">
      <alignment vertical="center" wrapText="1"/>
    </xf>
    <xf numFmtId="3" fontId="8" fillId="0" borderId="24" xfId="0" applyNumberFormat="1" applyFont="1" applyBorder="1" applyAlignment="1">
      <alignment horizontal="center" vertical="center" wrapText="1"/>
    </xf>
    <xf numFmtId="3" fontId="18" fillId="0" borderId="8" xfId="0" applyNumberFormat="1" applyFont="1" applyBorder="1" applyAlignment="1">
      <alignment vertical="center" wrapText="1"/>
    </xf>
    <xf numFmtId="3" fontId="18" fillId="0" borderId="11" xfId="0" applyNumberFormat="1" applyFont="1" applyBorder="1" applyAlignment="1">
      <alignment vertical="center" wrapText="1"/>
    </xf>
    <xf numFmtId="3" fontId="18" fillId="0" borderId="5" xfId="0" applyNumberFormat="1" applyFont="1" applyBorder="1" applyAlignment="1">
      <alignment vertical="center" wrapText="1"/>
    </xf>
    <xf numFmtId="3" fontId="18" fillId="0" borderId="2" xfId="0" applyNumberFormat="1" applyFont="1" applyBorder="1" applyAlignment="1">
      <alignment vertical="center" wrapText="1"/>
    </xf>
    <xf numFmtId="3" fontId="19" fillId="0" borderId="8" xfId="0" applyNumberFormat="1" applyFont="1" applyBorder="1" applyAlignment="1">
      <alignment vertical="center" wrapText="1"/>
    </xf>
    <xf numFmtId="3" fontId="18" fillId="2" borderId="8" xfId="0" applyNumberFormat="1" applyFont="1" applyFill="1" applyBorder="1" applyAlignment="1">
      <alignment vertical="center" wrapText="1"/>
    </xf>
    <xf numFmtId="3" fontId="5" fillId="0" borderId="22" xfId="0" applyNumberFormat="1" applyFont="1" applyBorder="1" applyAlignment="1">
      <alignment vertical="center" wrapText="1"/>
    </xf>
    <xf numFmtId="3" fontId="18" fillId="0" borderId="22" xfId="0" applyNumberFormat="1" applyFont="1" applyBorder="1" applyAlignment="1">
      <alignment vertical="center" wrapText="1"/>
    </xf>
    <xf numFmtId="3" fontId="5" fillId="0" borderId="2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center" wrapText="1"/>
    </xf>
    <xf numFmtId="3" fontId="5" fillId="0" borderId="11" xfId="0" applyNumberFormat="1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0" fontId="20" fillId="0" borderId="0" xfId="0" applyFont="1" applyBorder="1"/>
    <xf numFmtId="0" fontId="20" fillId="0" borderId="0" xfId="0" applyFont="1" applyBorder="1" applyAlignment="1">
      <alignment horizontal="left" vertical="top"/>
    </xf>
    <xf numFmtId="0" fontId="21" fillId="0" borderId="0" xfId="0" applyFont="1" applyBorder="1"/>
    <xf numFmtId="3" fontId="20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horizontal="left"/>
    </xf>
    <xf numFmtId="0" fontId="22" fillId="0" borderId="0" xfId="0" applyFont="1" applyBorder="1"/>
    <xf numFmtId="0" fontId="3" fillId="0" borderId="0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center" wrapText="1"/>
    </xf>
    <xf numFmtId="3" fontId="5" fillId="0" borderId="11" xfId="0" applyNumberFormat="1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3" fontId="5" fillId="0" borderId="20" xfId="0" applyNumberFormat="1" applyFont="1" applyBorder="1" applyAlignment="1">
      <alignment vertical="center" wrapText="1"/>
    </xf>
    <xf numFmtId="2" fontId="1" fillId="0" borderId="0" xfId="0" applyNumberFormat="1" applyFont="1" applyBorder="1"/>
    <xf numFmtId="0" fontId="20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3" fontId="12" fillId="0" borderId="2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3" fontId="23" fillId="0" borderId="24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0" fillId="0" borderId="0" xfId="0" applyFont="1" applyBorder="1"/>
    <xf numFmtId="0" fontId="1" fillId="0" borderId="0" xfId="0" quotePrefix="1" applyFont="1" applyBorder="1"/>
    <xf numFmtId="3" fontId="1" fillId="0" borderId="0" xfId="0" applyNumberFormat="1" applyFont="1" applyBorder="1"/>
    <xf numFmtId="3" fontId="0" fillId="0" borderId="0" xfId="0" applyNumberFormat="1"/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3" fontId="5" fillId="3" borderId="8" xfId="0" applyNumberFormat="1" applyFont="1" applyFill="1" applyBorder="1" applyAlignment="1">
      <alignment vertical="center" wrapText="1"/>
    </xf>
    <xf numFmtId="3" fontId="18" fillId="3" borderId="8" xfId="0" applyNumberFormat="1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3" fontId="14" fillId="3" borderId="8" xfId="0" applyNumberFormat="1" applyFont="1" applyFill="1" applyBorder="1" applyAlignment="1">
      <alignment vertical="center" wrapText="1"/>
    </xf>
    <xf numFmtId="3" fontId="16" fillId="3" borderId="8" xfId="0" applyNumberFormat="1" applyFont="1" applyFill="1" applyBorder="1" applyAlignment="1">
      <alignment vertical="center" wrapText="1"/>
    </xf>
    <xf numFmtId="3" fontId="9" fillId="3" borderId="8" xfId="0" applyNumberFormat="1" applyFont="1" applyFill="1" applyBorder="1" applyAlignment="1">
      <alignment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9" xfId="0" applyFont="1" applyFill="1" applyBorder="1" applyAlignment="1">
      <alignment horizontal="left" vertical="center" wrapText="1"/>
    </xf>
    <xf numFmtId="0" fontId="14" fillId="3" borderId="10" xfId="0" applyFont="1" applyFill="1" applyBorder="1" applyAlignment="1">
      <alignment vertical="center" wrapText="1"/>
    </xf>
    <xf numFmtId="3" fontId="5" fillId="4" borderId="8" xfId="0" applyNumberFormat="1" applyFont="1" applyFill="1" applyBorder="1" applyAlignment="1">
      <alignment vertical="center" wrapText="1"/>
    </xf>
    <xf numFmtId="3" fontId="18" fillId="4" borderId="8" xfId="0" applyNumberFormat="1" applyFont="1" applyFill="1" applyBorder="1" applyAlignment="1">
      <alignment vertical="center" wrapText="1"/>
    </xf>
    <xf numFmtId="0" fontId="5" fillId="3" borderId="11" xfId="0" applyFont="1" applyFill="1" applyBorder="1" applyAlignment="1">
      <alignment horizontal="left" vertical="center" wrapText="1"/>
    </xf>
    <xf numFmtId="3" fontId="5" fillId="3" borderId="11" xfId="0" applyNumberFormat="1" applyFont="1" applyFill="1" applyBorder="1" applyAlignment="1">
      <alignment vertical="center" wrapText="1"/>
    </xf>
    <xf numFmtId="3" fontId="18" fillId="3" borderId="11" xfId="0" applyNumberFormat="1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vertical="center" wrapText="1"/>
    </xf>
    <xf numFmtId="3" fontId="5" fillId="3" borderId="5" xfId="0" applyNumberFormat="1" applyFont="1" applyFill="1" applyBorder="1" applyAlignment="1">
      <alignment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vertical="center" wrapText="1"/>
    </xf>
    <xf numFmtId="3" fontId="5" fillId="3" borderId="22" xfId="0" applyNumberFormat="1" applyFont="1" applyFill="1" applyBorder="1" applyAlignment="1">
      <alignment vertical="center" wrapText="1"/>
    </xf>
    <xf numFmtId="3" fontId="18" fillId="3" borderId="22" xfId="0" applyNumberFormat="1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3" fontId="5" fillId="0" borderId="20" xfId="0" applyNumberFormat="1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3" fontId="5" fillId="0" borderId="11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3" fontId="5" fillId="0" borderId="20" xfId="0" applyNumberFormat="1" applyFont="1" applyBorder="1" applyAlignment="1">
      <alignment vertical="center" wrapText="1"/>
    </xf>
    <xf numFmtId="3" fontId="18" fillId="0" borderId="20" xfId="0" applyNumberFormat="1" applyFont="1" applyBorder="1" applyAlignment="1">
      <alignment vertical="center" wrapText="1"/>
    </xf>
    <xf numFmtId="3" fontId="5" fillId="0" borderId="11" xfId="0" applyNumberFormat="1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3" fontId="5" fillId="0" borderId="13" xfId="0" applyNumberFormat="1" applyFont="1" applyBorder="1" applyAlignment="1">
      <alignment vertical="center" wrapText="1"/>
    </xf>
    <xf numFmtId="3" fontId="5" fillId="0" borderId="14" xfId="0" applyNumberFormat="1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3" fontId="5" fillId="0" borderId="27" xfId="0" applyNumberFormat="1" applyFont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3" fontId="5" fillId="0" borderId="27" xfId="0" applyNumberFormat="1" applyFont="1" applyBorder="1" applyAlignment="1">
      <alignment vertical="center" wrapText="1"/>
    </xf>
    <xf numFmtId="3" fontId="5" fillId="0" borderId="30" xfId="0" applyNumberFormat="1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3" fontId="18" fillId="0" borderId="27" xfId="0" applyNumberFormat="1" applyFont="1" applyBorder="1" applyAlignment="1">
      <alignment vertical="center" wrapText="1"/>
    </xf>
    <xf numFmtId="3" fontId="18" fillId="0" borderId="30" xfId="0" applyNumberFormat="1" applyFont="1" applyBorder="1" applyAlignment="1">
      <alignment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topLeftCell="A67" workbookViewId="0">
      <selection activeCell="F6" sqref="F6:H100"/>
    </sheetView>
  </sheetViews>
  <sheetFormatPr defaultRowHeight="12.75" x14ac:dyDescent="0.2"/>
  <cols>
    <col min="1" max="1" width="5.42578125" customWidth="1"/>
    <col min="2" max="2" width="49.42578125" bestFit="1" customWidth="1"/>
    <col min="3" max="4" width="16" hidden="1" customWidth="1"/>
    <col min="5" max="6" width="16" customWidth="1"/>
    <col min="7" max="7" width="16.85546875" customWidth="1"/>
    <col min="8" max="8" width="14.7109375" customWidth="1"/>
    <col min="9" max="9" width="14.7109375" bestFit="1" customWidth="1"/>
  </cols>
  <sheetData>
    <row r="1" spans="1:8" s="81" customFormat="1" ht="18" x14ac:dyDescent="0.25">
      <c r="B1" s="81" t="s">
        <v>144</v>
      </c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8" s="2" customFormat="1" x14ac:dyDescent="0.2">
      <c r="A3" s="72"/>
      <c r="B3" s="72"/>
      <c r="C3" s="9"/>
      <c r="D3" s="9"/>
      <c r="E3" s="9"/>
      <c r="F3" s="9"/>
      <c r="G3" s="9"/>
    </row>
    <row r="4" spans="1:8" s="2" customFormat="1" x14ac:dyDescent="0.2">
      <c r="A4" s="1"/>
      <c r="B4" s="2" t="s">
        <v>207</v>
      </c>
      <c r="C4" s="3"/>
      <c r="D4" s="3"/>
      <c r="E4" s="3"/>
      <c r="F4" s="3"/>
      <c r="G4" s="3"/>
    </row>
    <row r="5" spans="1:8" s="2" customFormat="1" ht="13.5" thickBot="1" x14ac:dyDescent="0.25">
      <c r="A5" s="1" t="s">
        <v>146</v>
      </c>
      <c r="C5" s="3"/>
      <c r="D5" s="3"/>
      <c r="E5" s="3"/>
      <c r="F5" s="3"/>
      <c r="G5" s="3" t="s">
        <v>0</v>
      </c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F10" si="0">E11+E14+E15+E19+E20+E26+E17</f>
        <v>0</v>
      </c>
      <c r="F10" s="17">
        <f t="shared" si="0"/>
        <v>0</v>
      </c>
      <c r="G10" s="17">
        <f t="shared" ref="G10" si="1">G11+G14+G15+G19+G20+G26+G17</f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" si="2">SUM(F11-G11)</f>
        <v>0</v>
      </c>
    </row>
    <row r="12" spans="1:8" s="2" customFormat="1" x14ac:dyDescent="0.2">
      <c r="A12" s="7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ref="H12" si="3">SUM(F12-G12)</f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ref="H13" si="4">SUM(F13-G13)</f>
        <v>0</v>
      </c>
    </row>
    <row r="14" spans="1:8" s="2" customFormat="1" x14ac:dyDescent="0.2">
      <c r="A14" s="130" t="s">
        <v>12</v>
      </c>
      <c r="B14" s="20" t="s">
        <v>13</v>
      </c>
      <c r="C14" s="74">
        <v>1710000</v>
      </c>
      <c r="D14" s="64">
        <v>1110000</v>
      </c>
      <c r="E14" s="74">
        <v>0</v>
      </c>
      <c r="F14" s="74">
        <v>0</v>
      </c>
      <c r="G14" s="127">
        <v>0</v>
      </c>
      <c r="H14" s="17">
        <f t="shared" ref="H14" si="5">SUM(F14-G14)</f>
        <v>0</v>
      </c>
    </row>
    <row r="15" spans="1:8" s="2" customFormat="1" x14ac:dyDescent="0.2">
      <c r="A15" s="130"/>
      <c r="B15" s="20" t="s">
        <v>14</v>
      </c>
      <c r="C15" s="74">
        <v>3145537</v>
      </c>
      <c r="D15" s="64">
        <v>2565537</v>
      </c>
      <c r="E15" s="74">
        <v>0</v>
      </c>
      <c r="F15" s="74">
        <v>0</v>
      </c>
      <c r="G15" s="127">
        <v>0</v>
      </c>
      <c r="H15" s="17">
        <f t="shared" ref="H15" si="6">SUM(F15-G15)</f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ref="H16" si="7">SUM(F16-G16)</f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ref="H17" si="8">SUM(F17-G17)</f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ref="H18" si="9">SUM(F18-G18)</f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ref="H19" si="10">SUM(F19-G19)</f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F20" si="11">E21+E22+E23</f>
        <v>0</v>
      </c>
      <c r="F20" s="17">
        <f t="shared" si="11"/>
        <v>0</v>
      </c>
      <c r="G20" s="17">
        <f t="shared" ref="G20" si="12">G21+G22+G23</f>
        <v>0</v>
      </c>
      <c r="H20" s="17">
        <f t="shared" ref="H20" si="13">SUM(F20-G20)</f>
        <v>0</v>
      </c>
    </row>
    <row r="21" spans="1:8" s="2" customFormat="1" x14ac:dyDescent="0.2">
      <c r="A21" s="15" t="s">
        <v>21</v>
      </c>
      <c r="B21" s="16" t="s">
        <v>22</v>
      </c>
      <c r="C21" s="74"/>
      <c r="D21" s="64"/>
      <c r="E21" s="74"/>
      <c r="F21" s="74"/>
      <c r="G21" s="127"/>
      <c r="H21" s="17">
        <f t="shared" ref="H21" si="14">SUM(F21-G21)</f>
        <v>0</v>
      </c>
    </row>
    <row r="22" spans="1:8" s="2" customFormat="1" x14ac:dyDescent="0.2">
      <c r="A22" s="15" t="s">
        <v>23</v>
      </c>
      <c r="B22" s="16" t="s">
        <v>24</v>
      </c>
      <c r="C22" s="74">
        <v>0</v>
      </c>
      <c r="D22" s="64"/>
      <c r="E22" s="74">
        <v>0</v>
      </c>
      <c r="F22" s="74">
        <v>0</v>
      </c>
      <c r="G22" s="127">
        <v>0</v>
      </c>
      <c r="H22" s="17">
        <f t="shared" ref="H22" si="15">SUM(F22-G22)</f>
        <v>0</v>
      </c>
    </row>
    <row r="23" spans="1:8" s="2" customFormat="1" x14ac:dyDescent="0.2">
      <c r="A23" s="15" t="s">
        <v>25</v>
      </c>
      <c r="B23" s="16" t="s">
        <v>26</v>
      </c>
      <c r="C23" s="74"/>
      <c r="D23" s="64"/>
      <c r="E23" s="74"/>
      <c r="F23" s="74"/>
      <c r="G23" s="127"/>
      <c r="H23" s="17">
        <f t="shared" ref="H23" si="16">SUM(F23-G23)</f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F24" si="17">SUM(D25:D26)</f>
        <v>453072.74</v>
      </c>
      <c r="E24" s="26">
        <f t="shared" si="17"/>
        <v>0</v>
      </c>
      <c r="F24" s="26">
        <f t="shared" si="17"/>
        <v>0</v>
      </c>
      <c r="G24" s="26">
        <f t="shared" ref="G24" si="18">SUM(G25:G26)</f>
        <v>0</v>
      </c>
      <c r="H24" s="17">
        <f t="shared" ref="H24" si="19">SUM(F24-G24)</f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ref="H25" si="20">SUM(F25-G25)</f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ref="H26" si="21">SUM(F26-G26)</f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>E28+E89+E88</f>
        <v>0</v>
      </c>
      <c r="F27" s="29">
        <f t="shared" ref="F27:G27" si="22">F28+F89+F88</f>
        <v>0</v>
      </c>
      <c r="G27" s="29">
        <f t="shared" si="22"/>
        <v>0</v>
      </c>
      <c r="H27" s="17">
        <f t="shared" ref="H27" si="23">SUM(F27-G27)</f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F28" si="24">E29+E30+E39+E43+E54+E60+E66+E72+E75+E78+E84</f>
        <v>0</v>
      </c>
      <c r="F28" s="53">
        <f t="shared" si="24"/>
        <v>0</v>
      </c>
      <c r="G28" s="53">
        <f t="shared" ref="G28" si="25">G29+G30+G39+G43+G54+G60+G66+G72+G75+G78+G84</f>
        <v>0</v>
      </c>
      <c r="H28" s="17">
        <f t="shared" ref="H28" si="26">SUM(F28-G28)</f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ref="H29" si="27">SUM(F29-G29)</f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F30" si="28">SUM(E31:E38)</f>
        <v>0</v>
      </c>
      <c r="F30" s="52">
        <f t="shared" si="28"/>
        <v>0</v>
      </c>
      <c r="G30" s="52">
        <f t="shared" ref="G30" si="29">SUM(G31:G38)</f>
        <v>0</v>
      </c>
      <c r="H30" s="17">
        <f t="shared" ref="H30" si="30">SUM(F30-G30)</f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ref="H31" si="31">SUM(F31-G31)</f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ref="H32" si="32">SUM(F32-G32)</f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ref="H33" si="33">SUM(F33-G33)</f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ref="H34" si="34">SUM(F34-G34)</f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ref="H35" si="35">SUM(F35-G35)</f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0</v>
      </c>
      <c r="F36" s="17"/>
      <c r="G36" s="17"/>
      <c r="H36" s="17">
        <f t="shared" ref="H36" si="36">SUM(F36-G36)</f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ref="H37:H74" si="37">SUM(F37-G37)</f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37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F39" si="38">SUM(E40:E42)</f>
        <v>0</v>
      </c>
      <c r="F39" s="52">
        <f t="shared" si="38"/>
        <v>0</v>
      </c>
      <c r="G39" s="52">
        <f t="shared" ref="G39" si="39">SUM(G40:G42)</f>
        <v>0</v>
      </c>
      <c r="H39" s="17">
        <f t="shared" si="37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37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37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37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F43" si="40">SUM(C44:C53)</f>
        <v>930850</v>
      </c>
      <c r="D43" s="52">
        <f t="shared" si="40"/>
        <v>365002</v>
      </c>
      <c r="E43" s="52">
        <f t="shared" si="40"/>
        <v>0</v>
      </c>
      <c r="F43" s="52">
        <f t="shared" si="40"/>
        <v>0</v>
      </c>
      <c r="G43" s="52">
        <f t="shared" ref="G43" si="41">SUM(G44:G53)</f>
        <v>0</v>
      </c>
      <c r="H43" s="17">
        <f t="shared" si="37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37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37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37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37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37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37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37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37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37"/>
        <v>0</v>
      </c>
    </row>
    <row r="53" spans="1:8" s="2" customFormat="1" ht="25.5" x14ac:dyDescent="0.2">
      <c r="A53" s="15" t="s">
        <v>69</v>
      </c>
      <c r="B53" s="16" t="s">
        <v>130</v>
      </c>
      <c r="C53" s="17">
        <f>350000+158000</f>
        <v>508000</v>
      </c>
      <c r="D53" s="63">
        <v>122843</v>
      </c>
      <c r="E53" s="17">
        <v>0</v>
      </c>
      <c r="F53" s="17"/>
      <c r="G53" s="17"/>
      <c r="H53" s="17">
        <f t="shared" si="37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F54" si="42">SUM(E55:E59)</f>
        <v>0</v>
      </c>
      <c r="F54" s="52">
        <f t="shared" si="42"/>
        <v>0</v>
      </c>
      <c r="G54" s="52">
        <f t="shared" ref="G54" si="43">SUM(G55:G59)</f>
        <v>0</v>
      </c>
      <c r="H54" s="17">
        <f t="shared" si="37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37"/>
        <v>0</v>
      </c>
    </row>
    <row r="56" spans="1:8" s="2" customFormat="1" x14ac:dyDescent="0.2">
      <c r="A56" s="15" t="s">
        <v>38</v>
      </c>
      <c r="B56" s="16" t="s">
        <v>73</v>
      </c>
      <c r="C56" s="17">
        <v>252000</v>
      </c>
      <c r="D56" s="63">
        <v>187245</v>
      </c>
      <c r="E56" s="17">
        <v>0</v>
      </c>
      <c r="F56" s="17"/>
      <c r="G56" s="17"/>
      <c r="H56" s="17">
        <f t="shared" si="37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37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37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37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F60" si="44">SUM(E61:E65)</f>
        <v>0</v>
      </c>
      <c r="F60" s="52">
        <f t="shared" si="44"/>
        <v>0</v>
      </c>
      <c r="G60" s="52">
        <f t="shared" ref="G60" si="45">SUM(G61:G65)</f>
        <v>0</v>
      </c>
      <c r="H60" s="17">
        <f t="shared" si="37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F61" si="46">(E55+E57+E58+E56)*0.2003</f>
        <v>0</v>
      </c>
      <c r="F61" s="17">
        <f t="shared" si="46"/>
        <v>0</v>
      </c>
      <c r="G61" s="17">
        <f t="shared" ref="G61" si="47">(G55+G57+G58+G56)*0.2003</f>
        <v>0</v>
      </c>
      <c r="H61" s="17">
        <f t="shared" si="37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37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37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37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37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F66" si="48">SUM(E67:E71)</f>
        <v>0</v>
      </c>
      <c r="F66" s="52">
        <f t="shared" si="48"/>
        <v>0</v>
      </c>
      <c r="G66" s="52">
        <f t="shared" ref="G66" si="49">SUM(G67:G71)</f>
        <v>0</v>
      </c>
      <c r="H66" s="17">
        <f t="shared" si="37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37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37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37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37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37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F72" si="50">SUM(E73:E74)</f>
        <v>0</v>
      </c>
      <c r="F72" s="52">
        <f t="shared" si="50"/>
        <v>0</v>
      </c>
      <c r="G72" s="52">
        <f t="shared" ref="G72" si="51">SUM(G73:G74)</f>
        <v>0</v>
      </c>
      <c r="H72" s="17">
        <f t="shared" si="37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37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37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F75" si="52">SUM(E76:E77)</f>
        <v>0</v>
      </c>
      <c r="F75" s="52">
        <f t="shared" si="52"/>
        <v>0</v>
      </c>
      <c r="G75" s="52">
        <f t="shared" ref="G75" si="53">SUM(G76:G77)</f>
        <v>0</v>
      </c>
      <c r="H75" s="17">
        <f t="shared" ref="H75:H100" si="54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54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54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F78" si="55">SUM(E79:E81)</f>
        <v>0</v>
      </c>
      <c r="F78" s="52">
        <f t="shared" si="55"/>
        <v>0</v>
      </c>
      <c r="G78" s="52">
        <f t="shared" ref="G78" si="56">SUM(G79:G81)</f>
        <v>0</v>
      </c>
      <c r="H78" s="17">
        <f t="shared" si="54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54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54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F81" si="57">SUM(E82:E83)</f>
        <v>0</v>
      </c>
      <c r="F81" s="61">
        <f t="shared" si="57"/>
        <v>0</v>
      </c>
      <c r="G81" s="61">
        <f t="shared" ref="G81" si="58">SUM(G82:G83)</f>
        <v>0</v>
      </c>
      <c r="H81" s="17">
        <f t="shared" si="54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54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54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F84" si="59">SUM(E85:E87)</f>
        <v>0</v>
      </c>
      <c r="F84" s="52">
        <f t="shared" si="59"/>
        <v>0</v>
      </c>
      <c r="G84" s="52">
        <f t="shared" ref="G84" si="60">SUM(G85:G87)</f>
        <v>0</v>
      </c>
      <c r="H84" s="17">
        <f t="shared" si="54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54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54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54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54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54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54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54"/>
        <v>0</v>
      </c>
    </row>
    <row r="92" spans="1:8" s="2" customFormat="1" ht="21" hidden="1" customHeight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54"/>
        <v>0</v>
      </c>
    </row>
    <row r="93" spans="1:8" s="2" customFormat="1" ht="14.25" hidden="1" customHeigh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54"/>
        <v>0</v>
      </c>
    </row>
    <row r="94" spans="1:8" s="2" customFormat="1" ht="15" hidden="1" customHeight="1" x14ac:dyDescent="0.2">
      <c r="A94" s="34"/>
      <c r="B94" s="35" t="s">
        <v>115</v>
      </c>
      <c r="C94" s="36"/>
      <c r="D94" s="36"/>
      <c r="E94" s="36"/>
      <c r="F94" s="36"/>
      <c r="G94" s="36"/>
      <c r="H94" s="17">
        <f t="shared" si="54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F95" si="61">E10-E27</f>
        <v>0</v>
      </c>
      <c r="F95" s="136">
        <f t="shared" si="61"/>
        <v>0</v>
      </c>
      <c r="G95" s="136">
        <f t="shared" ref="G95" si="62">G10-G27</f>
        <v>0</v>
      </c>
      <c r="H95" s="17">
        <f t="shared" si="54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54"/>
        <v>0</v>
      </c>
    </row>
    <row r="97" spans="1:9" s="2" customFormat="1" ht="14.25" thickTop="1" thickBot="1" x14ac:dyDescent="0.25">
      <c r="A97" s="75" t="s">
        <v>119</v>
      </c>
      <c r="B97" s="38" t="s">
        <v>120</v>
      </c>
      <c r="C97" s="39">
        <f>C98</f>
        <v>3000</v>
      </c>
      <c r="D97" s="39"/>
      <c r="E97" s="39">
        <f t="shared" ref="E97:G97" si="63">E98</f>
        <v>0</v>
      </c>
      <c r="F97" s="39">
        <f t="shared" si="63"/>
        <v>0</v>
      </c>
      <c r="G97" s="39">
        <f t="shared" si="63"/>
        <v>0</v>
      </c>
      <c r="H97" s="17">
        <f t="shared" si="54"/>
        <v>0</v>
      </c>
    </row>
    <row r="98" spans="1:9" s="2" customFormat="1" ht="14.25" thickTop="1" thickBot="1" x14ac:dyDescent="0.25">
      <c r="A98" s="75"/>
      <c r="B98" s="38" t="s">
        <v>121</v>
      </c>
      <c r="C98" s="39">
        <v>3000</v>
      </c>
      <c r="D98" s="39"/>
      <c r="E98" s="39"/>
      <c r="F98" s="39"/>
      <c r="G98" s="39"/>
      <c r="H98" s="17">
        <f t="shared" si="54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71"/>
      <c r="E99" s="136">
        <f t="shared" ref="E99:F99" si="64">E95-E97</f>
        <v>0</v>
      </c>
      <c r="F99" s="136">
        <f t="shared" si="64"/>
        <v>0</v>
      </c>
      <c r="G99" s="136">
        <f t="shared" ref="G99" si="65">G95-G97</f>
        <v>0</v>
      </c>
      <c r="H99" s="17">
        <f t="shared" si="54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71"/>
      <c r="E100" s="136"/>
      <c r="F100" s="136"/>
      <c r="G100" s="136"/>
      <c r="H100" s="17">
        <f t="shared" si="54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/>
      <c r="G101" s="42"/>
      <c r="I101" s="54"/>
    </row>
    <row r="102" spans="1:9" s="2" customFormat="1" ht="16.5" hidden="1" customHeight="1" x14ac:dyDescent="0.2">
      <c r="A102" s="135" t="s">
        <v>124</v>
      </c>
      <c r="B102" s="135"/>
      <c r="C102" s="71"/>
      <c r="D102" s="71"/>
      <c r="E102" s="71"/>
      <c r="F102" s="71"/>
      <c r="G102" s="71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7" s="2" customFormat="1" x14ac:dyDescent="0.2">
      <c r="A113" s="1"/>
      <c r="C113" s="57"/>
      <c r="D113" s="57"/>
      <c r="E113" s="57"/>
      <c r="F113" s="57"/>
      <c r="G113" s="57"/>
    </row>
    <row r="114" spans="1:7" s="2" customFormat="1" x14ac:dyDescent="0.2">
      <c r="A114" s="1"/>
      <c r="C114" s="57"/>
      <c r="D114" s="57"/>
      <c r="E114" s="57"/>
      <c r="F114" s="57"/>
      <c r="G114" s="57"/>
    </row>
    <row r="115" spans="1:7" s="2" customFormat="1" x14ac:dyDescent="0.2">
      <c r="A115" s="1"/>
      <c r="C115" s="57"/>
      <c r="D115" s="57"/>
      <c r="E115" s="57"/>
      <c r="F115" s="57"/>
      <c r="G115" s="57"/>
    </row>
    <row r="116" spans="1:7" s="2" customFormat="1" x14ac:dyDescent="0.2">
      <c r="A116" s="1"/>
      <c r="C116" s="57"/>
      <c r="D116" s="57"/>
      <c r="E116" s="57"/>
      <c r="F116" s="57"/>
      <c r="G116" s="57"/>
    </row>
    <row r="117" spans="1:7" s="2" customFormat="1" x14ac:dyDescent="0.2">
      <c r="A117" s="1"/>
      <c r="C117" s="57"/>
      <c r="D117" s="57"/>
      <c r="E117" s="57"/>
      <c r="F117" s="57"/>
      <c r="G117" s="57"/>
    </row>
    <row r="118" spans="1:7" s="2" customFormat="1" x14ac:dyDescent="0.2">
      <c r="A118" s="1"/>
      <c r="C118" s="57"/>
      <c r="D118" s="57"/>
      <c r="E118" s="57"/>
      <c r="F118" s="57"/>
      <c r="G118" s="57"/>
    </row>
    <row r="119" spans="1:7" s="2" customFormat="1" x14ac:dyDescent="0.2">
      <c r="A119" s="1"/>
      <c r="C119" s="57"/>
      <c r="D119" s="57"/>
      <c r="E119" s="57"/>
      <c r="F119" s="57"/>
      <c r="G119" s="57"/>
    </row>
    <row r="120" spans="1:7" s="2" customFormat="1" x14ac:dyDescent="0.2">
      <c r="A120" s="1"/>
      <c r="C120" s="57"/>
      <c r="D120" s="57"/>
      <c r="E120" s="57"/>
      <c r="F120" s="57"/>
      <c r="G120" s="57"/>
    </row>
    <row r="121" spans="1:7" s="2" customFormat="1" x14ac:dyDescent="0.2">
      <c r="A121" s="1"/>
      <c r="C121" s="57"/>
      <c r="D121" s="57"/>
      <c r="E121" s="57"/>
      <c r="F121" s="57"/>
      <c r="G121" s="57"/>
    </row>
    <row r="122" spans="1:7" s="2" customFormat="1" x14ac:dyDescent="0.2">
      <c r="A122" s="1"/>
      <c r="C122" s="3"/>
      <c r="D122" s="3"/>
      <c r="E122" s="3"/>
      <c r="F122" s="3"/>
      <c r="G122" s="3"/>
    </row>
    <row r="123" spans="1:7" s="2" customFormat="1" x14ac:dyDescent="0.2">
      <c r="A123" s="1"/>
      <c r="C123" s="3"/>
      <c r="D123" s="3"/>
      <c r="E123" s="3"/>
      <c r="F123" s="3"/>
      <c r="G123" s="3"/>
    </row>
    <row r="124" spans="1:7" s="2" customFormat="1" x14ac:dyDescent="0.2">
      <c r="A124" s="1"/>
      <c r="C124" s="3"/>
      <c r="D124" s="3"/>
      <c r="E124" s="3"/>
      <c r="F124" s="3"/>
      <c r="G124" s="3"/>
    </row>
    <row r="125" spans="1:7" s="2" customFormat="1" x14ac:dyDescent="0.2">
      <c r="A125" s="1"/>
      <c r="C125" s="3"/>
      <c r="D125" s="3"/>
      <c r="E125" s="3"/>
      <c r="F125" s="3"/>
      <c r="G125" s="3"/>
    </row>
    <row r="126" spans="1:7" s="2" customFormat="1" x14ac:dyDescent="0.2">
      <c r="A126" s="1"/>
      <c r="C126" s="3"/>
      <c r="D126" s="3"/>
      <c r="E126" s="3"/>
      <c r="F126" s="3"/>
      <c r="G126" s="3"/>
    </row>
    <row r="127" spans="1:7" s="2" customFormat="1" x14ac:dyDescent="0.2">
      <c r="A127" s="1"/>
      <c r="C127" s="3"/>
      <c r="D127" s="3"/>
      <c r="E127" s="3"/>
      <c r="F127" s="3"/>
      <c r="G127" s="3"/>
    </row>
    <row r="128" spans="1:7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3">
    <mergeCell ref="G99:G100"/>
    <mergeCell ref="G95:G96"/>
    <mergeCell ref="G17:G18"/>
    <mergeCell ref="F99:F100"/>
    <mergeCell ref="A101:B101"/>
    <mergeCell ref="F17:F18"/>
    <mergeCell ref="A17:A18"/>
    <mergeCell ref="C17:C18"/>
    <mergeCell ref="E17:E18"/>
    <mergeCell ref="A102:B102"/>
    <mergeCell ref="F95:F96"/>
    <mergeCell ref="A99:A100"/>
    <mergeCell ref="C99:C100"/>
    <mergeCell ref="E99:E100"/>
    <mergeCell ref="A95:A96"/>
    <mergeCell ref="C95:C96"/>
    <mergeCell ref="D95:D96"/>
    <mergeCell ref="E95:E96"/>
    <mergeCell ref="A14:A15"/>
    <mergeCell ref="B2:G2"/>
    <mergeCell ref="A6:A8"/>
    <mergeCell ref="B6:B8"/>
    <mergeCell ref="C6:C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6.140625" customWidth="1"/>
    <col min="3" max="4" width="16" hidden="1" customWidth="1"/>
    <col min="5" max="5" width="7" bestFit="1" customWidth="1"/>
    <col min="6" max="6" width="11.140625" customWidth="1"/>
    <col min="7" max="7" width="11.7109375" bestFit="1" customWidth="1"/>
    <col min="8" max="8" width="15.5703125" style="90" customWidth="1"/>
    <col min="9" max="9" width="14.7109375" bestFit="1" customWidth="1"/>
  </cols>
  <sheetData>
    <row r="1" spans="1:8" s="81" customFormat="1" ht="18" x14ac:dyDescent="0.25">
      <c r="B1" s="81" t="s">
        <v>177</v>
      </c>
      <c r="H1" s="94"/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  <c r="H2" s="89"/>
    </row>
    <row r="3" spans="1:8" s="2" customFormat="1" x14ac:dyDescent="0.2">
      <c r="A3" s="82" t="s">
        <v>150</v>
      </c>
      <c r="B3" s="82"/>
      <c r="C3" s="9"/>
      <c r="D3" s="9"/>
      <c r="E3" s="9"/>
      <c r="F3" s="9"/>
      <c r="G3" s="9"/>
      <c r="H3" s="89"/>
    </row>
    <row r="4" spans="1:8" s="2" customFormat="1" x14ac:dyDescent="0.2">
      <c r="A4" s="1"/>
      <c r="C4" s="3"/>
      <c r="D4" s="3"/>
      <c r="E4" s="3"/>
      <c r="F4" s="3"/>
      <c r="G4" s="3"/>
      <c r="H4" s="89"/>
    </row>
    <row r="5" spans="1:8" s="2" customFormat="1" ht="13.5" thickBot="1" x14ac:dyDescent="0.25">
      <c r="A5" s="1" t="s">
        <v>178</v>
      </c>
      <c r="C5" s="3"/>
      <c r="D5" s="3"/>
      <c r="E5" s="3"/>
      <c r="F5" s="3"/>
      <c r="G5" s="3" t="s">
        <v>0</v>
      </c>
      <c r="H5" s="89"/>
    </row>
    <row r="6" spans="1:8" s="2" customFormat="1" ht="14.25" customHeight="1" thickTop="1" thickBot="1" x14ac:dyDescent="0.25">
      <c r="A6" s="142" t="s">
        <v>1</v>
      </c>
      <c r="B6" s="145" t="s">
        <v>2</v>
      </c>
      <c r="C6" s="148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43"/>
      <c r="B7" s="146"/>
      <c r="C7" s="149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44"/>
      <c r="B8" s="147"/>
      <c r="C8" s="150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128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51" t="s">
        <v>12</v>
      </c>
      <c r="B14" s="20" t="s">
        <v>13</v>
      </c>
      <c r="C14" s="127">
        <v>1710000</v>
      </c>
      <c r="D14" s="64">
        <v>1110000</v>
      </c>
      <c r="E14" s="127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52"/>
      <c r="B15" s="20" t="s">
        <v>14</v>
      </c>
      <c r="C15" s="127">
        <v>3145537</v>
      </c>
      <c r="D15" s="64">
        <v>2565537</v>
      </c>
      <c r="E15" s="127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51" t="s">
        <v>16</v>
      </c>
      <c r="B17" s="22" t="s">
        <v>128</v>
      </c>
      <c r="C17" s="140">
        <v>86440</v>
      </c>
      <c r="D17" s="64"/>
      <c r="E17" s="140">
        <v>0</v>
      </c>
      <c r="F17" s="138"/>
      <c r="G17" s="138"/>
      <c r="H17" s="17">
        <f t="shared" si="1"/>
        <v>0</v>
      </c>
    </row>
    <row r="18" spans="1:8" s="2" customFormat="1" x14ac:dyDescent="0.2">
      <c r="A18" s="152"/>
      <c r="B18" s="23"/>
      <c r="C18" s="141"/>
      <c r="D18" s="64">
        <v>91470</v>
      </c>
      <c r="E18" s="141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127"/>
      <c r="D21" s="64"/>
      <c r="E21" s="127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127">
        <v>0</v>
      </c>
      <c r="D22" s="64"/>
      <c r="E22" s="127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127"/>
      <c r="D23" s="64"/>
      <c r="E23" s="127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99" t="s">
        <v>47</v>
      </c>
      <c r="B36" s="100" t="s">
        <v>48</v>
      </c>
      <c r="C36" s="101">
        <f>1600+2600+2000</f>
        <v>6200</v>
      </c>
      <c r="D36" s="102">
        <v>3359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109" t="s">
        <v>58</v>
      </c>
      <c r="B43" s="110" t="s">
        <v>59</v>
      </c>
      <c r="C43" s="104">
        <f t="shared" ref="C43:G43" si="8">SUM(C44:C53)</f>
        <v>930850</v>
      </c>
      <c r="D43" s="104">
        <f t="shared" si="8"/>
        <v>365002</v>
      </c>
      <c r="E43" s="104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03" t="s">
        <v>129</v>
      </c>
      <c r="C77" s="101">
        <v>80000</v>
      </c>
      <c r="D77" s="102">
        <v>47379</v>
      </c>
      <c r="E77" s="101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25.5" x14ac:dyDescent="0.2">
      <c r="A83" s="99" t="s">
        <v>103</v>
      </c>
      <c r="B83" s="103" t="s">
        <v>132</v>
      </c>
      <c r="C83" s="101">
        <v>280000</v>
      </c>
      <c r="D83" s="102">
        <v>114930</v>
      </c>
      <c r="E83" s="101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 t="s">
        <v>214</v>
      </c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53" t="s">
        <v>116</v>
      </c>
      <c r="B95" s="37" t="s">
        <v>117</v>
      </c>
      <c r="C95" s="155">
        <f>C10-C27</f>
        <v>-1805039.8191</v>
      </c>
      <c r="D95" s="158">
        <f>D10-D27</f>
        <v>348266.74000000022</v>
      </c>
      <c r="E95" s="155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54"/>
      <c r="B96" s="25" t="s">
        <v>118</v>
      </c>
      <c r="C96" s="156"/>
      <c r="D96" s="159"/>
      <c r="E96" s="156"/>
      <c r="F96" s="136"/>
      <c r="G96" s="136"/>
      <c r="H96" s="17">
        <f t="shared" si="15"/>
        <v>0</v>
      </c>
    </row>
    <row r="97" spans="1:9" s="2" customFormat="1" ht="27" thickTop="1" thickBot="1" x14ac:dyDescent="0.25">
      <c r="A97" s="126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126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53" t="s">
        <v>119</v>
      </c>
      <c r="B99" s="40" t="s">
        <v>122</v>
      </c>
      <c r="C99" s="155">
        <f>C95-C97</f>
        <v>-1808039.8191</v>
      </c>
      <c r="D99" s="125"/>
      <c r="E99" s="155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54"/>
      <c r="B100" s="25" t="s">
        <v>123</v>
      </c>
      <c r="C100" s="156"/>
      <c r="D100" s="125"/>
      <c r="E100" s="156"/>
      <c r="F100" s="136"/>
      <c r="G100" s="136"/>
      <c r="H100" s="17">
        <f t="shared" si="15"/>
        <v>0</v>
      </c>
    </row>
    <row r="101" spans="1:9" s="2" customFormat="1" ht="24.75" customHeight="1" thickTop="1" thickBot="1" x14ac:dyDescent="0.3">
      <c r="A101" s="157"/>
      <c r="B101" s="157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  <c r="H102" s="89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  <c r="H103" s="89"/>
    </row>
    <row r="104" spans="1:9" s="2" customFormat="1" ht="13.5" thickTop="1" x14ac:dyDescent="0.2">
      <c r="A104" s="1"/>
      <c r="C104" s="57"/>
      <c r="D104" s="57"/>
      <c r="E104" s="57"/>
      <c r="F104" s="57"/>
      <c r="G104" s="57"/>
      <c r="H104" s="89"/>
    </row>
    <row r="105" spans="1:9" s="2" customFormat="1" x14ac:dyDescent="0.2">
      <c r="A105" s="1"/>
      <c r="C105" s="57"/>
      <c r="D105" s="57"/>
      <c r="E105" s="57"/>
      <c r="F105" s="57"/>
      <c r="G105" s="57"/>
      <c r="H105" s="89"/>
    </row>
    <row r="106" spans="1:9" s="2" customFormat="1" x14ac:dyDescent="0.2">
      <c r="A106" s="1"/>
      <c r="C106" s="57"/>
      <c r="D106" s="57"/>
      <c r="E106" s="57"/>
      <c r="F106" s="57"/>
      <c r="G106" s="57"/>
      <c r="H106" s="89"/>
    </row>
    <row r="107" spans="1:9" s="2" customFormat="1" x14ac:dyDescent="0.2">
      <c r="A107" s="1"/>
      <c r="C107" s="57"/>
      <c r="D107" s="57"/>
      <c r="E107" s="57"/>
      <c r="F107" s="57"/>
      <c r="G107" s="57"/>
      <c r="H107" s="89"/>
    </row>
    <row r="108" spans="1:9" s="2" customFormat="1" x14ac:dyDescent="0.2">
      <c r="A108" s="1"/>
      <c r="C108" s="57"/>
      <c r="D108" s="57"/>
      <c r="E108" s="57"/>
      <c r="F108" s="57"/>
      <c r="G108" s="57"/>
      <c r="H108" s="89"/>
    </row>
    <row r="109" spans="1:9" s="2" customFormat="1" x14ac:dyDescent="0.2">
      <c r="A109" s="1"/>
      <c r="C109" s="57"/>
      <c r="D109" s="57"/>
      <c r="E109" s="57"/>
      <c r="F109" s="57"/>
      <c r="G109" s="57"/>
      <c r="H109" s="89"/>
    </row>
    <row r="110" spans="1:9" s="2" customFormat="1" x14ac:dyDescent="0.2">
      <c r="A110" s="1"/>
      <c r="C110" s="57"/>
      <c r="D110" s="57"/>
      <c r="E110" s="57"/>
      <c r="F110" s="57"/>
      <c r="G110" s="57"/>
      <c r="H110" s="89"/>
    </row>
    <row r="111" spans="1:9" s="2" customFormat="1" x14ac:dyDescent="0.2">
      <c r="A111" s="1"/>
      <c r="C111" s="57"/>
      <c r="D111" s="57"/>
      <c r="E111" s="57"/>
      <c r="F111" s="57"/>
      <c r="G111" s="57"/>
      <c r="H111" s="89"/>
    </row>
    <row r="112" spans="1:9" s="2" customFormat="1" x14ac:dyDescent="0.2">
      <c r="A112" s="1"/>
      <c r="C112" s="57"/>
      <c r="D112" s="57"/>
      <c r="E112" s="57"/>
      <c r="F112" s="57"/>
      <c r="G112" s="57"/>
      <c r="H112" s="89"/>
    </row>
    <row r="113" spans="1:8" s="2" customFormat="1" ht="13.5" customHeight="1" x14ac:dyDescent="0.2">
      <c r="A113" s="1"/>
      <c r="C113" s="57"/>
      <c r="D113" s="57"/>
      <c r="E113" s="57"/>
      <c r="F113" s="57"/>
      <c r="G113" s="57"/>
      <c r="H113" s="89"/>
    </row>
    <row r="114" spans="1:8" s="2" customFormat="1" ht="15.75" customHeight="1" x14ac:dyDescent="0.2">
      <c r="A114" s="1"/>
      <c r="C114" s="57"/>
      <c r="D114" s="57"/>
      <c r="E114" s="57"/>
      <c r="F114" s="57"/>
      <c r="G114" s="57"/>
      <c r="H114" s="89"/>
    </row>
    <row r="115" spans="1:8" s="2" customFormat="1" x14ac:dyDescent="0.2">
      <c r="A115" s="1"/>
      <c r="C115" s="57"/>
      <c r="D115" s="57"/>
      <c r="E115" s="57"/>
      <c r="F115" s="57"/>
      <c r="G115" s="57"/>
      <c r="H115" s="89"/>
    </row>
    <row r="116" spans="1:8" s="2" customFormat="1" ht="13.5" customHeight="1" x14ac:dyDescent="0.2">
      <c r="A116" s="1"/>
      <c r="C116" s="57"/>
      <c r="D116" s="57"/>
      <c r="E116" s="57"/>
      <c r="F116" s="57"/>
      <c r="G116" s="57"/>
      <c r="H116" s="89"/>
    </row>
    <row r="117" spans="1:8" s="2" customFormat="1" x14ac:dyDescent="0.2">
      <c r="A117" s="1"/>
      <c r="C117" s="57"/>
      <c r="D117" s="57"/>
      <c r="E117" s="57"/>
      <c r="F117" s="57"/>
      <c r="G117" s="57"/>
      <c r="H117" s="89"/>
    </row>
    <row r="118" spans="1:8" s="2" customFormat="1" x14ac:dyDescent="0.2">
      <c r="A118" s="1"/>
      <c r="C118" s="57"/>
      <c r="D118" s="57"/>
      <c r="E118" s="57"/>
      <c r="F118" s="57"/>
      <c r="G118" s="57"/>
      <c r="H118" s="89"/>
    </row>
    <row r="119" spans="1:8" s="2" customFormat="1" x14ac:dyDescent="0.2">
      <c r="A119" s="1"/>
      <c r="C119" s="57"/>
      <c r="D119" s="57"/>
      <c r="E119" s="57"/>
      <c r="F119" s="57"/>
      <c r="G119" s="57"/>
      <c r="H119" s="89"/>
    </row>
    <row r="120" spans="1:8" s="2" customFormat="1" x14ac:dyDescent="0.2">
      <c r="A120" s="1"/>
      <c r="C120" s="57"/>
      <c r="D120" s="57"/>
      <c r="E120" s="57"/>
      <c r="F120" s="57"/>
      <c r="G120" s="57"/>
      <c r="H120" s="89"/>
    </row>
    <row r="121" spans="1:8" s="2" customFormat="1" x14ac:dyDescent="0.2">
      <c r="A121" s="1"/>
      <c r="C121" s="57"/>
      <c r="D121" s="57"/>
      <c r="E121" s="57"/>
      <c r="F121" s="57"/>
      <c r="G121" s="57"/>
      <c r="H121" s="89"/>
    </row>
    <row r="122" spans="1:8" s="2" customFormat="1" x14ac:dyDescent="0.2">
      <c r="A122" s="1"/>
      <c r="C122" s="3"/>
      <c r="D122" s="3"/>
      <c r="E122" s="3"/>
      <c r="F122" s="3"/>
      <c r="G122" s="3"/>
      <c r="H122" s="89"/>
    </row>
    <row r="123" spans="1:8" s="2" customFormat="1" x14ac:dyDescent="0.2">
      <c r="A123" s="1"/>
      <c r="C123" s="3"/>
      <c r="D123" s="3"/>
      <c r="E123" s="3"/>
      <c r="F123" s="3"/>
      <c r="G123" s="3"/>
      <c r="H123" s="89"/>
    </row>
    <row r="124" spans="1:8" s="2" customFormat="1" x14ac:dyDescent="0.2">
      <c r="A124" s="1"/>
      <c r="C124" s="3"/>
      <c r="D124" s="3"/>
      <c r="E124" s="3"/>
      <c r="F124" s="3"/>
      <c r="G124" s="3"/>
      <c r="H124" s="89"/>
    </row>
    <row r="125" spans="1:8" s="2" customFormat="1" x14ac:dyDescent="0.2">
      <c r="A125" s="1"/>
      <c r="C125" s="3"/>
      <c r="D125" s="3"/>
      <c r="E125" s="3"/>
      <c r="F125" s="3"/>
      <c r="G125" s="3"/>
      <c r="H125" s="89"/>
    </row>
    <row r="126" spans="1:8" s="2" customFormat="1" x14ac:dyDescent="0.2">
      <c r="A126" s="1"/>
      <c r="C126" s="3"/>
      <c r="D126" s="3"/>
      <c r="E126" s="3"/>
      <c r="F126" s="3"/>
      <c r="G126" s="3"/>
      <c r="H126" s="89"/>
    </row>
    <row r="127" spans="1:8" s="2" customFormat="1" x14ac:dyDescent="0.2">
      <c r="A127" s="1"/>
      <c r="C127" s="3"/>
      <c r="D127" s="3"/>
      <c r="E127" s="3"/>
      <c r="F127" s="3"/>
      <c r="G127" s="3"/>
      <c r="H127" s="89"/>
    </row>
    <row r="128" spans="1:8" s="2" customFormat="1" x14ac:dyDescent="0.2">
      <c r="A128" s="1"/>
      <c r="C128" s="3"/>
      <c r="D128" s="3"/>
      <c r="E128" s="3"/>
      <c r="F128" s="3"/>
      <c r="G128" s="3"/>
      <c r="H128" s="89"/>
    </row>
    <row r="129" spans="1:8" s="2" customFormat="1" x14ac:dyDescent="0.2">
      <c r="A129" s="1"/>
      <c r="C129" s="3"/>
      <c r="D129" s="3"/>
      <c r="E129" s="3"/>
      <c r="F129" s="3"/>
      <c r="G129" s="3"/>
      <c r="H129" s="89"/>
    </row>
    <row r="130" spans="1:8" s="2" customFormat="1" x14ac:dyDescent="0.2">
      <c r="A130" s="1"/>
      <c r="C130" s="3"/>
      <c r="D130" s="3"/>
      <c r="E130" s="3"/>
      <c r="F130" s="3"/>
      <c r="G130" s="3"/>
      <c r="H130" s="89"/>
    </row>
    <row r="131" spans="1:8" s="2" customFormat="1" x14ac:dyDescent="0.2">
      <c r="A131" s="1"/>
      <c r="C131" s="3"/>
      <c r="D131" s="3"/>
      <c r="E131" s="3"/>
      <c r="F131" s="3"/>
      <c r="G131" s="3"/>
      <c r="H131" s="89"/>
    </row>
    <row r="132" spans="1:8" s="2" customFormat="1" x14ac:dyDescent="0.2">
      <c r="A132" s="1"/>
      <c r="C132" s="3"/>
      <c r="D132" s="3"/>
      <c r="E132" s="3"/>
      <c r="F132" s="3"/>
      <c r="G132" s="3"/>
      <c r="H132" s="89"/>
    </row>
    <row r="133" spans="1:8" s="2" customFormat="1" x14ac:dyDescent="0.2">
      <c r="A133" s="1"/>
      <c r="C133" s="3"/>
      <c r="D133" s="3"/>
      <c r="E133" s="3"/>
      <c r="F133" s="3"/>
      <c r="G133" s="3"/>
      <c r="H133" s="89"/>
    </row>
    <row r="134" spans="1:8" s="2" customFormat="1" x14ac:dyDescent="0.2">
      <c r="A134" s="1"/>
      <c r="C134" s="3"/>
      <c r="D134" s="3"/>
      <c r="E134" s="3"/>
      <c r="F134" s="3"/>
      <c r="G134" s="3"/>
      <c r="H134" s="89"/>
    </row>
    <row r="135" spans="1:8" s="2" customFormat="1" x14ac:dyDescent="0.2">
      <c r="A135" s="1"/>
      <c r="C135" s="3"/>
      <c r="D135" s="3"/>
      <c r="E135" s="3"/>
      <c r="F135" s="3"/>
      <c r="G135" s="3"/>
      <c r="H135" s="89"/>
    </row>
    <row r="136" spans="1:8" s="2" customFormat="1" x14ac:dyDescent="0.2">
      <c r="A136" s="1"/>
      <c r="C136" s="3"/>
      <c r="D136" s="3"/>
      <c r="E136" s="3"/>
      <c r="F136" s="3"/>
      <c r="G136" s="3"/>
      <c r="H136" s="89"/>
    </row>
    <row r="137" spans="1:8" s="2" customFormat="1" x14ac:dyDescent="0.2">
      <c r="A137" s="1"/>
      <c r="C137" s="3"/>
      <c r="D137" s="3"/>
      <c r="E137" s="3"/>
      <c r="F137" s="3"/>
      <c r="G137" s="3"/>
      <c r="H137" s="89"/>
    </row>
    <row r="138" spans="1:8" s="2" customFormat="1" x14ac:dyDescent="0.2">
      <c r="A138" s="1"/>
      <c r="C138" s="3"/>
      <c r="D138" s="3"/>
      <c r="E138" s="3"/>
      <c r="F138" s="3"/>
      <c r="G138" s="3"/>
      <c r="H138" s="89"/>
    </row>
    <row r="139" spans="1:8" s="2" customFormat="1" x14ac:dyDescent="0.2">
      <c r="A139" s="1"/>
      <c r="C139" s="3"/>
      <c r="D139" s="3"/>
      <c r="E139" s="3"/>
      <c r="F139" s="3"/>
      <c r="G139" s="3"/>
      <c r="H139" s="89"/>
    </row>
    <row r="140" spans="1:8" s="2" customFormat="1" x14ac:dyDescent="0.2">
      <c r="A140" s="1"/>
      <c r="C140" s="3"/>
      <c r="D140" s="3"/>
      <c r="E140" s="3"/>
      <c r="F140" s="3"/>
      <c r="G140" s="3"/>
      <c r="H140" s="89"/>
    </row>
    <row r="141" spans="1:8" s="2" customFormat="1" x14ac:dyDescent="0.2">
      <c r="A141" s="1"/>
      <c r="C141" s="3"/>
      <c r="D141" s="3"/>
      <c r="E141" s="3"/>
      <c r="F141" s="3"/>
      <c r="G141" s="3"/>
      <c r="H141" s="89"/>
    </row>
    <row r="142" spans="1:8" s="2" customFormat="1" x14ac:dyDescent="0.2">
      <c r="A142" s="1"/>
      <c r="C142" s="3"/>
      <c r="D142" s="3"/>
      <c r="E142" s="3"/>
      <c r="F142" s="3"/>
      <c r="G142" s="3"/>
      <c r="H142" s="89"/>
    </row>
    <row r="143" spans="1:8" s="2" customFormat="1" x14ac:dyDescent="0.2">
      <c r="A143" s="1"/>
      <c r="C143" s="3"/>
      <c r="D143" s="3"/>
      <c r="E143" s="3"/>
      <c r="F143" s="3"/>
      <c r="G143" s="3"/>
      <c r="H143" s="89"/>
    </row>
    <row r="144" spans="1:8" s="2" customFormat="1" x14ac:dyDescent="0.2">
      <c r="A144" s="1"/>
      <c r="C144" s="3"/>
      <c r="D144" s="3"/>
      <c r="E144" s="3"/>
      <c r="F144" s="3"/>
      <c r="G144" s="3"/>
      <c r="H144" s="89"/>
    </row>
    <row r="145" spans="1:8" s="2" customFormat="1" x14ac:dyDescent="0.2">
      <c r="A145" s="1"/>
      <c r="C145" s="3"/>
      <c r="D145" s="3"/>
      <c r="E145" s="3"/>
      <c r="F145" s="3"/>
      <c r="G145" s="3"/>
      <c r="H145" s="89"/>
    </row>
    <row r="146" spans="1:8" s="2" customFormat="1" x14ac:dyDescent="0.2">
      <c r="A146" s="1"/>
      <c r="C146" s="3"/>
      <c r="D146" s="3"/>
      <c r="E146" s="3"/>
      <c r="F146" s="3"/>
      <c r="G146" s="3"/>
      <c r="H146" s="89"/>
    </row>
    <row r="147" spans="1:8" s="2" customFormat="1" x14ac:dyDescent="0.2">
      <c r="A147" s="1"/>
      <c r="C147" s="3"/>
      <c r="D147" s="3"/>
      <c r="E147" s="3"/>
      <c r="F147" s="3"/>
      <c r="G147" s="3"/>
      <c r="H147" s="89"/>
    </row>
    <row r="148" spans="1:8" s="2" customFormat="1" x14ac:dyDescent="0.2">
      <c r="A148" s="1"/>
      <c r="C148" s="3"/>
      <c r="D148" s="3"/>
      <c r="E148" s="3"/>
      <c r="F148" s="3"/>
      <c r="G148" s="3"/>
      <c r="H148" s="89"/>
    </row>
    <row r="149" spans="1:8" s="2" customFormat="1" x14ac:dyDescent="0.2">
      <c r="A149" s="1"/>
      <c r="C149" s="3"/>
      <c r="D149" s="3"/>
      <c r="E149" s="3"/>
      <c r="F149" s="3"/>
      <c r="G149" s="3"/>
      <c r="H149" s="89"/>
    </row>
    <row r="150" spans="1:8" s="2" customFormat="1" x14ac:dyDescent="0.2">
      <c r="A150" s="1"/>
      <c r="C150" s="3"/>
      <c r="D150" s="3"/>
      <c r="E150" s="3"/>
      <c r="F150" s="3"/>
      <c r="G150" s="3"/>
      <c r="H150" s="89"/>
    </row>
    <row r="151" spans="1:8" s="2" customFormat="1" x14ac:dyDescent="0.2">
      <c r="A151" s="1"/>
      <c r="C151" s="3"/>
      <c r="D151" s="3"/>
      <c r="E151" s="3"/>
      <c r="F151" s="3"/>
      <c r="G151" s="3"/>
      <c r="H151" s="89"/>
    </row>
    <row r="152" spans="1:8" s="2" customFormat="1" x14ac:dyDescent="0.2">
      <c r="A152" s="1"/>
      <c r="C152" s="3"/>
      <c r="D152" s="3"/>
      <c r="E152" s="3"/>
      <c r="F152" s="3"/>
      <c r="G152" s="3"/>
      <c r="H152" s="89"/>
    </row>
    <row r="153" spans="1:8" s="2" customFormat="1" x14ac:dyDescent="0.2">
      <c r="A153" s="1"/>
      <c r="C153" s="3"/>
      <c r="D153" s="3"/>
      <c r="E153" s="3"/>
      <c r="F153" s="3"/>
      <c r="G153" s="3"/>
      <c r="H153" s="89"/>
    </row>
    <row r="154" spans="1:8" s="2" customFormat="1" x14ac:dyDescent="0.2">
      <c r="A154" s="1"/>
      <c r="C154" s="3"/>
      <c r="D154" s="3"/>
      <c r="E154" s="3"/>
      <c r="F154" s="3"/>
      <c r="G154" s="3"/>
      <c r="H154" s="89"/>
    </row>
    <row r="155" spans="1:8" s="2" customFormat="1" x14ac:dyDescent="0.2">
      <c r="A155" s="1"/>
      <c r="C155" s="3"/>
      <c r="D155" s="3"/>
      <c r="E155" s="3"/>
      <c r="F155" s="3"/>
      <c r="G155" s="3"/>
      <c r="H155" s="89"/>
    </row>
    <row r="156" spans="1:8" s="2" customFormat="1" x14ac:dyDescent="0.2">
      <c r="A156" s="1"/>
      <c r="C156" s="3"/>
      <c r="D156" s="3"/>
      <c r="E156" s="3"/>
      <c r="F156" s="3"/>
      <c r="G156" s="3"/>
      <c r="H156" s="89"/>
    </row>
    <row r="157" spans="1:8" s="2" customFormat="1" x14ac:dyDescent="0.2">
      <c r="A157" s="1"/>
      <c r="C157" s="3"/>
      <c r="D157" s="3"/>
      <c r="E157" s="3"/>
      <c r="F157" s="3"/>
      <c r="G157" s="3"/>
      <c r="H157" s="89"/>
    </row>
    <row r="158" spans="1:8" s="2" customFormat="1" x14ac:dyDescent="0.2">
      <c r="A158" s="1"/>
      <c r="C158" s="3"/>
      <c r="D158" s="3"/>
      <c r="E158" s="3"/>
      <c r="F158" s="3"/>
      <c r="G158" s="3"/>
      <c r="H158" s="89"/>
    </row>
    <row r="159" spans="1:8" s="2" customFormat="1" x14ac:dyDescent="0.2">
      <c r="A159" s="1"/>
      <c r="C159" s="3"/>
      <c r="D159" s="3"/>
      <c r="E159" s="3"/>
      <c r="F159" s="3"/>
      <c r="G159" s="3"/>
      <c r="H159" s="89"/>
    </row>
    <row r="160" spans="1:8" s="2" customFormat="1" x14ac:dyDescent="0.2">
      <c r="A160" s="1"/>
      <c r="C160" s="3"/>
      <c r="D160" s="3"/>
      <c r="E160" s="3"/>
      <c r="F160" s="3"/>
      <c r="G160" s="3"/>
      <c r="H160" s="89"/>
    </row>
    <row r="161" spans="1:8" s="2" customFormat="1" x14ac:dyDescent="0.2">
      <c r="A161" s="1"/>
      <c r="C161" s="3"/>
      <c r="D161" s="3"/>
      <c r="E161" s="3"/>
      <c r="F161" s="3"/>
      <c r="G161" s="3"/>
      <c r="H161" s="89"/>
    </row>
    <row r="162" spans="1:8" s="2" customFormat="1" x14ac:dyDescent="0.2">
      <c r="A162" s="1"/>
      <c r="C162" s="3"/>
      <c r="D162" s="3"/>
      <c r="E162" s="3"/>
      <c r="F162" s="3"/>
      <c r="G162" s="3"/>
      <c r="H162" s="89"/>
    </row>
    <row r="163" spans="1:8" s="2" customFormat="1" x14ac:dyDescent="0.2">
      <c r="A163" s="1"/>
      <c r="C163" s="3"/>
      <c r="D163" s="3"/>
      <c r="E163" s="3"/>
      <c r="F163" s="3"/>
      <c r="G163" s="3"/>
      <c r="H163" s="89"/>
    </row>
    <row r="164" spans="1:8" s="2" customFormat="1" x14ac:dyDescent="0.2">
      <c r="A164" s="1"/>
      <c r="C164" s="3"/>
      <c r="D164" s="3"/>
      <c r="E164" s="3"/>
      <c r="F164" s="3"/>
      <c r="G164" s="3"/>
      <c r="H164" s="89"/>
    </row>
    <row r="165" spans="1:8" s="2" customFormat="1" x14ac:dyDescent="0.2">
      <c r="A165" s="1"/>
      <c r="C165" s="3"/>
      <c r="D165" s="3"/>
      <c r="E165" s="3"/>
      <c r="F165" s="3"/>
      <c r="G165" s="3"/>
      <c r="H165" s="89"/>
    </row>
    <row r="166" spans="1:8" s="2" customFormat="1" x14ac:dyDescent="0.2">
      <c r="A166" s="1"/>
      <c r="C166" s="3"/>
      <c r="D166" s="3"/>
      <c r="E166" s="3"/>
      <c r="F166" s="3"/>
      <c r="G166" s="3"/>
      <c r="H166" s="89"/>
    </row>
    <row r="167" spans="1:8" s="2" customFormat="1" x14ac:dyDescent="0.2">
      <c r="A167" s="1"/>
      <c r="C167" s="3"/>
      <c r="D167" s="3"/>
      <c r="E167" s="3"/>
      <c r="F167" s="3"/>
      <c r="G167" s="3"/>
      <c r="H167" s="89"/>
    </row>
    <row r="168" spans="1:8" s="2" customFormat="1" x14ac:dyDescent="0.2">
      <c r="A168" s="1"/>
      <c r="C168" s="3"/>
      <c r="D168" s="3"/>
      <c r="E168" s="3"/>
      <c r="F168" s="3"/>
      <c r="G168" s="3"/>
      <c r="H168" s="89"/>
    </row>
    <row r="169" spans="1:8" s="2" customFormat="1" x14ac:dyDescent="0.2">
      <c r="A169" s="1"/>
      <c r="C169" s="3"/>
      <c r="D169" s="3"/>
      <c r="E169" s="3"/>
      <c r="F169" s="3"/>
      <c r="G169" s="3"/>
      <c r="H169" s="89"/>
    </row>
    <row r="170" spans="1:8" s="2" customFormat="1" x14ac:dyDescent="0.2">
      <c r="A170" s="1"/>
      <c r="C170" s="3"/>
      <c r="D170" s="3"/>
      <c r="E170" s="3"/>
      <c r="F170" s="3"/>
      <c r="G170" s="3"/>
      <c r="H170" s="89"/>
    </row>
    <row r="171" spans="1:8" s="2" customFormat="1" x14ac:dyDescent="0.2">
      <c r="A171" s="1"/>
      <c r="C171" s="3"/>
      <c r="D171" s="3"/>
      <c r="E171" s="3"/>
      <c r="F171" s="3"/>
      <c r="G171" s="3"/>
      <c r="H171" s="89"/>
    </row>
    <row r="172" spans="1:8" s="2" customFormat="1" x14ac:dyDescent="0.2">
      <c r="A172" s="1"/>
      <c r="C172" s="3"/>
      <c r="D172" s="3"/>
      <c r="E172" s="3"/>
      <c r="F172" s="3"/>
      <c r="G172" s="3"/>
      <c r="H172" s="89"/>
    </row>
    <row r="173" spans="1:8" s="2" customFormat="1" x14ac:dyDescent="0.2">
      <c r="A173" s="1"/>
      <c r="C173" s="3"/>
      <c r="D173" s="3"/>
      <c r="E173" s="3"/>
      <c r="F173" s="3"/>
      <c r="G173" s="3"/>
      <c r="H173" s="89"/>
    </row>
    <row r="174" spans="1:8" s="2" customFormat="1" x14ac:dyDescent="0.2">
      <c r="A174" s="1"/>
      <c r="C174" s="3"/>
      <c r="D174" s="3"/>
      <c r="E174" s="3"/>
      <c r="F174" s="3"/>
      <c r="G174" s="3"/>
      <c r="H174" s="89"/>
    </row>
    <row r="175" spans="1:8" s="2" customFormat="1" x14ac:dyDescent="0.2">
      <c r="A175" s="1"/>
      <c r="C175" s="3"/>
      <c r="D175" s="3"/>
      <c r="E175" s="3"/>
      <c r="F175" s="3"/>
      <c r="G175" s="3"/>
      <c r="H175" s="89"/>
    </row>
    <row r="176" spans="1:8" s="2" customFormat="1" x14ac:dyDescent="0.2">
      <c r="A176" s="1"/>
      <c r="C176" s="3"/>
      <c r="D176" s="3"/>
      <c r="E176" s="3"/>
      <c r="F176" s="3"/>
      <c r="G176" s="3"/>
      <c r="H176" s="89"/>
    </row>
    <row r="177" spans="1:8" s="2" customFormat="1" x14ac:dyDescent="0.2">
      <c r="A177" s="1"/>
      <c r="C177" s="3"/>
      <c r="D177" s="3"/>
      <c r="E177" s="3"/>
      <c r="F177" s="3"/>
      <c r="G177" s="3"/>
      <c r="H177" s="89"/>
    </row>
    <row r="178" spans="1:8" s="2" customFormat="1" x14ac:dyDescent="0.2">
      <c r="A178" s="1"/>
      <c r="C178" s="3"/>
      <c r="D178" s="3"/>
      <c r="E178" s="3"/>
      <c r="F178" s="3"/>
      <c r="G178" s="3"/>
      <c r="H178" s="89"/>
    </row>
    <row r="179" spans="1:8" s="2" customFormat="1" x14ac:dyDescent="0.2">
      <c r="A179" s="1"/>
      <c r="C179" s="3"/>
      <c r="D179" s="3"/>
      <c r="E179" s="3"/>
      <c r="F179" s="3"/>
      <c r="G179" s="3"/>
      <c r="H179" s="89"/>
    </row>
    <row r="180" spans="1:8" s="2" customFormat="1" x14ac:dyDescent="0.2">
      <c r="A180" s="1"/>
      <c r="C180" s="3"/>
      <c r="D180" s="3"/>
      <c r="E180" s="3"/>
      <c r="F180" s="3"/>
      <c r="G180" s="3"/>
      <c r="H180" s="89"/>
    </row>
    <row r="181" spans="1:8" s="2" customFormat="1" x14ac:dyDescent="0.2">
      <c r="A181" s="1"/>
      <c r="C181" s="3"/>
      <c r="D181" s="3"/>
      <c r="E181" s="3"/>
      <c r="F181" s="3"/>
      <c r="G181" s="3"/>
      <c r="H181" s="89"/>
    </row>
    <row r="182" spans="1:8" s="2" customFormat="1" x14ac:dyDescent="0.2">
      <c r="A182" s="1"/>
      <c r="C182" s="3"/>
      <c r="D182" s="3"/>
      <c r="E182" s="3"/>
      <c r="F182" s="3"/>
      <c r="G182" s="3"/>
      <c r="H182" s="89"/>
    </row>
    <row r="183" spans="1:8" s="2" customFormat="1" x14ac:dyDescent="0.2">
      <c r="A183" s="1"/>
      <c r="C183" s="3"/>
      <c r="D183" s="3"/>
      <c r="E183" s="3"/>
      <c r="F183" s="3"/>
      <c r="G183" s="3"/>
      <c r="H183" s="89"/>
    </row>
    <row r="184" spans="1:8" s="2" customFormat="1" x14ac:dyDescent="0.2">
      <c r="A184" s="1"/>
      <c r="C184" s="3"/>
      <c r="D184" s="3"/>
      <c r="E184" s="3"/>
      <c r="F184" s="3"/>
      <c r="G184" s="3"/>
      <c r="H184" s="89"/>
    </row>
    <row r="185" spans="1:8" s="2" customFormat="1" x14ac:dyDescent="0.2">
      <c r="A185" s="1"/>
      <c r="C185" s="3"/>
      <c r="D185" s="3"/>
      <c r="E185" s="3"/>
      <c r="F185" s="3"/>
      <c r="G185" s="3"/>
      <c r="H185" s="89"/>
    </row>
    <row r="186" spans="1:8" s="2" customFormat="1" x14ac:dyDescent="0.2">
      <c r="A186" s="1"/>
      <c r="C186" s="3"/>
      <c r="D186" s="3"/>
      <c r="E186" s="3"/>
      <c r="F186" s="3"/>
      <c r="G186" s="3"/>
      <c r="H186" s="89"/>
    </row>
    <row r="187" spans="1:8" s="2" customFormat="1" x14ac:dyDescent="0.2">
      <c r="A187" s="1"/>
      <c r="C187" s="3"/>
      <c r="D187" s="3"/>
      <c r="E187" s="3"/>
      <c r="F187" s="3"/>
      <c r="G187" s="3"/>
      <c r="H187" s="89"/>
    </row>
    <row r="188" spans="1:8" s="2" customFormat="1" x14ac:dyDescent="0.2">
      <c r="A188" s="1"/>
      <c r="C188" s="3"/>
      <c r="D188" s="3"/>
      <c r="E188" s="3"/>
      <c r="F188" s="3"/>
      <c r="G188" s="3"/>
      <c r="H188" s="89"/>
    </row>
    <row r="189" spans="1:8" s="2" customFormat="1" x14ac:dyDescent="0.2">
      <c r="A189" s="1"/>
      <c r="C189" s="3"/>
      <c r="D189" s="3"/>
      <c r="E189" s="3"/>
      <c r="F189" s="3"/>
      <c r="G189" s="3"/>
      <c r="H189" s="89"/>
    </row>
    <row r="190" spans="1:8" s="2" customFormat="1" x14ac:dyDescent="0.2">
      <c r="A190" s="1"/>
      <c r="C190" s="3"/>
      <c r="D190" s="3"/>
      <c r="E190" s="3"/>
      <c r="F190" s="3"/>
      <c r="G190" s="3"/>
      <c r="H190" s="89"/>
    </row>
    <row r="191" spans="1:8" s="2" customFormat="1" x14ac:dyDescent="0.2">
      <c r="A191" s="1"/>
      <c r="C191" s="3"/>
      <c r="D191" s="3"/>
      <c r="E191" s="3"/>
      <c r="F191" s="3"/>
      <c r="G191" s="3"/>
      <c r="H191" s="89"/>
    </row>
    <row r="192" spans="1:8" s="2" customFormat="1" x14ac:dyDescent="0.2">
      <c r="A192" s="1"/>
      <c r="C192" s="3"/>
      <c r="D192" s="3"/>
      <c r="E192" s="3"/>
      <c r="F192" s="3"/>
      <c r="G192" s="3"/>
      <c r="H192" s="89"/>
    </row>
    <row r="193" spans="1:8" s="2" customFormat="1" x14ac:dyDescent="0.2">
      <c r="A193" s="1"/>
      <c r="C193" s="3"/>
      <c r="D193" s="3"/>
      <c r="E193" s="3"/>
      <c r="F193" s="3"/>
      <c r="G193" s="3"/>
      <c r="H193" s="89"/>
    </row>
    <row r="194" spans="1:8" s="2" customFormat="1" x14ac:dyDescent="0.2">
      <c r="A194" s="1"/>
      <c r="C194" s="3"/>
      <c r="D194" s="3"/>
      <c r="E194" s="3"/>
      <c r="F194" s="3"/>
      <c r="G194" s="3"/>
      <c r="H194" s="89"/>
    </row>
    <row r="195" spans="1:8" s="2" customFormat="1" x14ac:dyDescent="0.2">
      <c r="A195" s="1"/>
      <c r="C195" s="3"/>
      <c r="D195" s="3"/>
      <c r="E195" s="3"/>
      <c r="F195" s="3"/>
      <c r="G195" s="3"/>
      <c r="H195" s="89"/>
    </row>
    <row r="196" spans="1:8" s="2" customFormat="1" x14ac:dyDescent="0.2">
      <c r="A196" s="1"/>
      <c r="C196" s="3"/>
      <c r="D196" s="3"/>
      <c r="E196" s="3"/>
      <c r="F196" s="3"/>
      <c r="G196" s="3"/>
      <c r="H196" s="89"/>
    </row>
    <row r="197" spans="1:8" s="2" customFormat="1" x14ac:dyDescent="0.2">
      <c r="A197" s="1"/>
      <c r="C197" s="3"/>
      <c r="D197" s="3"/>
      <c r="E197" s="3"/>
      <c r="F197" s="3"/>
      <c r="G197" s="3"/>
      <c r="H197" s="89"/>
    </row>
    <row r="198" spans="1:8" s="2" customFormat="1" x14ac:dyDescent="0.2">
      <c r="A198" s="1"/>
      <c r="C198" s="3"/>
      <c r="D198" s="3"/>
      <c r="E198" s="3"/>
      <c r="F198" s="3"/>
      <c r="G198" s="3"/>
      <c r="H198" s="89"/>
    </row>
    <row r="199" spans="1:8" s="2" customFormat="1" x14ac:dyDescent="0.2">
      <c r="A199" s="1"/>
      <c r="C199" s="3"/>
      <c r="D199" s="3"/>
      <c r="E199" s="3"/>
      <c r="F199" s="3"/>
      <c r="G199" s="3"/>
      <c r="H199" s="89"/>
    </row>
    <row r="200" spans="1:8" s="2" customFormat="1" x14ac:dyDescent="0.2">
      <c r="A200" s="1"/>
      <c r="C200" s="3"/>
      <c r="D200" s="3"/>
      <c r="E200" s="3"/>
      <c r="F200" s="3"/>
      <c r="G200" s="3"/>
      <c r="H200" s="89"/>
    </row>
    <row r="201" spans="1:8" s="2" customFormat="1" x14ac:dyDescent="0.2">
      <c r="A201" s="1"/>
      <c r="C201" s="3"/>
      <c r="D201" s="3"/>
      <c r="E201" s="3"/>
      <c r="F201" s="3"/>
      <c r="G201" s="3"/>
      <c r="H201" s="89"/>
    </row>
    <row r="202" spans="1:8" s="2" customFormat="1" x14ac:dyDescent="0.2">
      <c r="A202" s="1"/>
      <c r="C202" s="3"/>
      <c r="D202" s="3"/>
      <c r="E202" s="3"/>
      <c r="F202" s="3"/>
      <c r="G202" s="3"/>
      <c r="H202" s="89"/>
    </row>
    <row r="203" spans="1:8" s="2" customFormat="1" x14ac:dyDescent="0.2">
      <c r="A203" s="1"/>
      <c r="C203" s="3"/>
      <c r="D203" s="3"/>
      <c r="E203" s="3"/>
      <c r="F203" s="3"/>
      <c r="G203" s="3"/>
      <c r="H203" s="89"/>
    </row>
    <row r="204" spans="1:8" s="2" customFormat="1" x14ac:dyDescent="0.2">
      <c r="A204" s="1"/>
      <c r="C204" s="3"/>
      <c r="D204" s="3"/>
      <c r="E204" s="3"/>
      <c r="F204" s="3"/>
      <c r="G204" s="3"/>
      <c r="H204" s="89"/>
    </row>
    <row r="205" spans="1:8" s="2" customFormat="1" x14ac:dyDescent="0.2">
      <c r="A205" s="1"/>
      <c r="C205" s="3"/>
      <c r="D205" s="3"/>
      <c r="E205" s="3"/>
      <c r="F205" s="3"/>
      <c r="G205" s="3"/>
      <c r="H205" s="89"/>
    </row>
    <row r="206" spans="1:8" s="2" customFormat="1" x14ac:dyDescent="0.2">
      <c r="A206" s="1"/>
      <c r="C206" s="3"/>
      <c r="D206" s="3"/>
      <c r="E206" s="3"/>
      <c r="F206" s="3"/>
      <c r="G206" s="3"/>
      <c r="H206" s="89"/>
    </row>
    <row r="207" spans="1:8" s="2" customFormat="1" x14ac:dyDescent="0.2">
      <c r="A207" s="1"/>
      <c r="C207" s="3"/>
      <c r="D207" s="3"/>
      <c r="E207" s="3"/>
      <c r="F207" s="3"/>
      <c r="G207" s="3"/>
      <c r="H207" s="89"/>
    </row>
    <row r="208" spans="1:8" s="2" customFormat="1" x14ac:dyDescent="0.2">
      <c r="A208" s="1"/>
      <c r="C208" s="3"/>
      <c r="D208" s="3"/>
      <c r="E208" s="3"/>
      <c r="F208" s="3"/>
      <c r="G208" s="3"/>
      <c r="H208" s="89"/>
    </row>
    <row r="209" spans="1:8" s="2" customFormat="1" x14ac:dyDescent="0.2">
      <c r="A209" s="1"/>
      <c r="C209" s="3"/>
      <c r="D209" s="3"/>
      <c r="E209" s="3"/>
      <c r="F209" s="3"/>
      <c r="G209" s="3"/>
      <c r="H209" s="89"/>
    </row>
  </sheetData>
  <mergeCells count="23">
    <mergeCell ref="G95:G96"/>
    <mergeCell ref="G99:G100"/>
    <mergeCell ref="A102:B102"/>
    <mergeCell ref="A99:A100"/>
    <mergeCell ref="C99:C100"/>
    <mergeCell ref="E99:E100"/>
    <mergeCell ref="F99:F100"/>
    <mergeCell ref="A101:B101"/>
    <mergeCell ref="A95:A96"/>
    <mergeCell ref="C95:C96"/>
    <mergeCell ref="D95:D96"/>
    <mergeCell ref="E95:E96"/>
    <mergeCell ref="F95:F96"/>
    <mergeCell ref="E17:E18"/>
    <mergeCell ref="F17:F18"/>
    <mergeCell ref="B2:G2"/>
    <mergeCell ref="A6:A8"/>
    <mergeCell ref="B6:B8"/>
    <mergeCell ref="C6:C8"/>
    <mergeCell ref="A14:A15"/>
    <mergeCell ref="G17:G18"/>
    <mergeCell ref="A17:A18"/>
    <mergeCell ref="C17:C1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0.85546875" customWidth="1"/>
    <col min="3" max="4" width="16" hidden="1" customWidth="1"/>
    <col min="5" max="5" width="6.42578125" bestFit="1" customWidth="1"/>
    <col min="6" max="6" width="16.42578125" customWidth="1"/>
    <col min="7" max="7" width="11.7109375" bestFit="1" customWidth="1"/>
    <col min="8" max="8" width="17.7109375" style="90" customWidth="1"/>
    <col min="9" max="9" width="14.7109375" bestFit="1" customWidth="1"/>
  </cols>
  <sheetData>
    <row r="1" spans="1:8" s="81" customFormat="1" ht="18" x14ac:dyDescent="0.25">
      <c r="B1" s="81" t="s">
        <v>175</v>
      </c>
      <c r="H1" s="94"/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  <c r="H2" s="89"/>
    </row>
    <row r="3" spans="1:8" s="2" customFormat="1" x14ac:dyDescent="0.2">
      <c r="A3" s="82" t="s">
        <v>195</v>
      </c>
      <c r="B3" s="82"/>
      <c r="C3" s="9"/>
      <c r="D3" s="9"/>
      <c r="E3" s="9"/>
      <c r="F3" s="9"/>
      <c r="G3" s="9"/>
      <c r="H3" s="89"/>
    </row>
    <row r="4" spans="1:8" s="2" customFormat="1" x14ac:dyDescent="0.2">
      <c r="A4" s="1"/>
      <c r="C4" s="3"/>
      <c r="D4" s="3"/>
      <c r="E4" s="3"/>
      <c r="F4" s="3"/>
      <c r="G4" s="3"/>
      <c r="H4" s="89"/>
    </row>
    <row r="5" spans="1:8" s="2" customFormat="1" ht="13.5" thickBot="1" x14ac:dyDescent="0.25">
      <c r="A5" s="1" t="s">
        <v>176</v>
      </c>
      <c r="C5" s="3"/>
      <c r="D5" s="3"/>
      <c r="E5" s="3"/>
      <c r="F5" s="3"/>
      <c r="G5" s="3" t="s">
        <v>0</v>
      </c>
      <c r="H5" s="89"/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99" t="s">
        <v>47</v>
      </c>
      <c r="B36" s="100" t="s">
        <v>48</v>
      </c>
      <c r="C36" s="101">
        <f>1600+2600+2000</f>
        <v>6200</v>
      </c>
      <c r="D36" s="102">
        <v>3359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ht="25.5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38.2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99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99" t="s">
        <v>38</v>
      </c>
      <c r="B77" s="103" t="s">
        <v>129</v>
      </c>
      <c r="C77" s="101">
        <v>80000</v>
      </c>
      <c r="D77" s="102">
        <v>47379</v>
      </c>
      <c r="E77" s="101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25.5" x14ac:dyDescent="0.2">
      <c r="A83" s="99" t="s">
        <v>103</v>
      </c>
      <c r="B83" s="103" t="s">
        <v>132</v>
      </c>
      <c r="C83" s="101">
        <v>280000</v>
      </c>
      <c r="D83" s="102">
        <v>114930</v>
      </c>
      <c r="E83" s="101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 t="s">
        <v>217</v>
      </c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27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  <c r="H102" s="89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  <c r="H103" s="89"/>
    </row>
    <row r="104" spans="1:9" s="2" customFormat="1" x14ac:dyDescent="0.2">
      <c r="A104" s="1"/>
      <c r="C104" s="57"/>
      <c r="D104" s="57"/>
      <c r="E104" s="57"/>
      <c r="F104" s="57"/>
      <c r="G104" s="57"/>
      <c r="H104" s="89"/>
    </row>
    <row r="105" spans="1:9" s="2" customFormat="1" x14ac:dyDescent="0.2">
      <c r="A105" s="1"/>
      <c r="C105" s="57"/>
      <c r="D105" s="57"/>
      <c r="E105" s="57"/>
      <c r="F105" s="57"/>
      <c r="G105" s="57"/>
      <c r="H105" s="89"/>
    </row>
    <row r="106" spans="1:9" s="2" customFormat="1" x14ac:dyDescent="0.2">
      <c r="A106" s="1"/>
      <c r="C106" s="57"/>
      <c r="D106" s="57"/>
      <c r="E106" s="57"/>
      <c r="F106" s="57"/>
      <c r="G106" s="57"/>
      <c r="H106" s="89"/>
    </row>
    <row r="107" spans="1:9" s="2" customFormat="1" x14ac:dyDescent="0.2">
      <c r="A107" s="1"/>
      <c r="C107" s="57"/>
      <c r="D107" s="57"/>
      <c r="E107" s="57"/>
      <c r="F107" s="57"/>
      <c r="G107" s="57"/>
      <c r="H107" s="89"/>
    </row>
    <row r="108" spans="1:9" s="2" customFormat="1" x14ac:dyDescent="0.2">
      <c r="A108" s="1"/>
      <c r="C108" s="57"/>
      <c r="D108" s="57"/>
      <c r="E108" s="57"/>
      <c r="F108" s="57"/>
      <c r="G108" s="57"/>
      <c r="H108" s="89"/>
    </row>
    <row r="109" spans="1:9" s="2" customFormat="1" x14ac:dyDescent="0.2">
      <c r="A109" s="1"/>
      <c r="C109" s="57"/>
      <c r="D109" s="57"/>
      <c r="E109" s="57"/>
      <c r="F109" s="57"/>
      <c r="G109" s="57"/>
      <c r="H109" s="89"/>
    </row>
    <row r="110" spans="1:9" s="2" customFormat="1" x14ac:dyDescent="0.2">
      <c r="A110" s="1"/>
      <c r="C110" s="57"/>
      <c r="D110" s="57"/>
      <c r="E110" s="57"/>
      <c r="F110" s="57"/>
      <c r="G110" s="57"/>
      <c r="H110" s="89"/>
    </row>
    <row r="111" spans="1:9" s="2" customFormat="1" x14ac:dyDescent="0.2">
      <c r="A111" s="1"/>
      <c r="C111" s="57"/>
      <c r="D111" s="57"/>
      <c r="E111" s="57"/>
      <c r="F111" s="57"/>
      <c r="G111" s="57"/>
      <c r="H111" s="89"/>
    </row>
    <row r="112" spans="1:9" s="2" customFormat="1" x14ac:dyDescent="0.2">
      <c r="A112" s="1"/>
      <c r="C112" s="57"/>
      <c r="D112" s="57"/>
      <c r="E112" s="57"/>
      <c r="F112" s="57"/>
      <c r="G112" s="57"/>
      <c r="H112" s="89"/>
    </row>
    <row r="113" spans="1:8" s="2" customFormat="1" x14ac:dyDescent="0.2">
      <c r="A113" s="1"/>
      <c r="C113" s="57"/>
      <c r="D113" s="57"/>
      <c r="E113" s="57"/>
      <c r="F113" s="57"/>
      <c r="G113" s="57"/>
      <c r="H113" s="89"/>
    </row>
    <row r="114" spans="1:8" s="2" customFormat="1" x14ac:dyDescent="0.2">
      <c r="A114" s="1"/>
      <c r="C114" s="57"/>
      <c r="D114" s="57"/>
      <c r="E114" s="57"/>
      <c r="F114" s="57"/>
      <c r="G114" s="57"/>
      <c r="H114" s="89"/>
    </row>
    <row r="115" spans="1:8" s="2" customFormat="1" x14ac:dyDescent="0.2">
      <c r="A115" s="1"/>
      <c r="C115" s="57"/>
      <c r="D115" s="57"/>
      <c r="E115" s="57"/>
      <c r="F115" s="57"/>
      <c r="G115" s="57"/>
      <c r="H115" s="89"/>
    </row>
    <row r="116" spans="1:8" s="2" customFormat="1" x14ac:dyDescent="0.2">
      <c r="A116" s="1"/>
      <c r="C116" s="57"/>
      <c r="D116" s="57"/>
      <c r="E116" s="57"/>
      <c r="F116" s="57"/>
      <c r="G116" s="57"/>
      <c r="H116" s="89"/>
    </row>
    <row r="117" spans="1:8" s="2" customFormat="1" x14ac:dyDescent="0.2">
      <c r="A117" s="1"/>
      <c r="C117" s="57"/>
      <c r="D117" s="57"/>
      <c r="E117" s="57"/>
      <c r="F117" s="57"/>
      <c r="G117" s="57"/>
      <c r="H117" s="89"/>
    </row>
    <row r="118" spans="1:8" s="2" customFormat="1" x14ac:dyDescent="0.2">
      <c r="A118" s="1"/>
      <c r="C118" s="57"/>
      <c r="D118" s="57"/>
      <c r="E118" s="57"/>
      <c r="F118" s="57"/>
      <c r="G118" s="57"/>
      <c r="H118" s="89"/>
    </row>
    <row r="119" spans="1:8" s="2" customFormat="1" x14ac:dyDescent="0.2">
      <c r="A119" s="1"/>
      <c r="C119" s="57"/>
      <c r="D119" s="57"/>
      <c r="E119" s="57"/>
      <c r="F119" s="57"/>
      <c r="G119" s="57"/>
      <c r="H119" s="89"/>
    </row>
    <row r="120" spans="1:8" s="2" customFormat="1" x14ac:dyDescent="0.2">
      <c r="A120" s="1"/>
      <c r="C120" s="57"/>
      <c r="D120" s="57"/>
      <c r="E120" s="57"/>
      <c r="F120" s="57"/>
      <c r="G120" s="57"/>
      <c r="H120" s="89"/>
    </row>
    <row r="121" spans="1:8" s="2" customFormat="1" x14ac:dyDescent="0.2">
      <c r="A121" s="1"/>
      <c r="C121" s="57"/>
      <c r="D121" s="57"/>
      <c r="E121" s="57"/>
      <c r="F121" s="57"/>
      <c r="G121" s="57"/>
      <c r="H121" s="89"/>
    </row>
    <row r="122" spans="1:8" s="2" customFormat="1" x14ac:dyDescent="0.2">
      <c r="A122" s="1"/>
      <c r="C122" s="3"/>
      <c r="D122" s="3"/>
      <c r="E122" s="3"/>
      <c r="F122" s="3"/>
      <c r="G122" s="3"/>
      <c r="H122" s="89"/>
    </row>
    <row r="123" spans="1:8" s="2" customFormat="1" x14ac:dyDescent="0.2">
      <c r="A123" s="1"/>
      <c r="C123" s="3"/>
      <c r="D123" s="3"/>
      <c r="E123" s="3"/>
      <c r="F123" s="3"/>
      <c r="G123" s="3"/>
      <c r="H123" s="89"/>
    </row>
    <row r="124" spans="1:8" s="2" customFormat="1" x14ac:dyDescent="0.2">
      <c r="A124" s="1"/>
      <c r="C124" s="3"/>
      <c r="D124" s="3"/>
      <c r="E124" s="3"/>
      <c r="F124" s="3"/>
      <c r="G124" s="3"/>
      <c r="H124" s="89"/>
    </row>
    <row r="125" spans="1:8" s="2" customFormat="1" x14ac:dyDescent="0.2">
      <c r="A125" s="1"/>
      <c r="C125" s="3"/>
      <c r="D125" s="3"/>
      <c r="E125" s="3"/>
      <c r="F125" s="3"/>
      <c r="G125" s="3"/>
      <c r="H125" s="89"/>
    </row>
    <row r="126" spans="1:8" s="2" customFormat="1" x14ac:dyDescent="0.2">
      <c r="A126" s="1"/>
      <c r="C126" s="3"/>
      <c r="D126" s="3"/>
      <c r="E126" s="3"/>
      <c r="F126" s="3"/>
      <c r="G126" s="3"/>
      <c r="H126" s="89"/>
    </row>
    <row r="127" spans="1:8" s="2" customFormat="1" x14ac:dyDescent="0.2">
      <c r="A127" s="1"/>
      <c r="C127" s="3"/>
      <c r="D127" s="3"/>
      <c r="E127" s="3"/>
      <c r="F127" s="3"/>
      <c r="G127" s="3"/>
      <c r="H127" s="89"/>
    </row>
    <row r="128" spans="1:8" s="2" customFormat="1" x14ac:dyDescent="0.2">
      <c r="A128" s="1"/>
      <c r="C128" s="3"/>
      <c r="D128" s="3"/>
      <c r="E128" s="3"/>
      <c r="F128" s="3"/>
      <c r="G128" s="3"/>
      <c r="H128" s="89"/>
    </row>
    <row r="129" spans="1:8" s="2" customFormat="1" x14ac:dyDescent="0.2">
      <c r="A129" s="1"/>
      <c r="C129" s="3"/>
      <c r="D129" s="3"/>
      <c r="E129" s="3"/>
      <c r="F129" s="3"/>
      <c r="G129" s="3"/>
      <c r="H129" s="89"/>
    </row>
    <row r="130" spans="1:8" s="2" customFormat="1" x14ac:dyDescent="0.2">
      <c r="A130" s="1"/>
      <c r="C130" s="3"/>
      <c r="D130" s="3"/>
      <c r="E130" s="3"/>
      <c r="F130" s="3"/>
      <c r="G130" s="3"/>
      <c r="H130" s="89"/>
    </row>
    <row r="131" spans="1:8" s="2" customFormat="1" x14ac:dyDescent="0.2">
      <c r="A131" s="1"/>
      <c r="C131" s="3"/>
      <c r="D131" s="3"/>
      <c r="E131" s="3"/>
      <c r="F131" s="3"/>
      <c r="G131" s="3"/>
      <c r="H131" s="89"/>
    </row>
    <row r="132" spans="1:8" s="2" customFormat="1" x14ac:dyDescent="0.2">
      <c r="A132" s="1"/>
      <c r="C132" s="3"/>
      <c r="D132" s="3"/>
      <c r="E132" s="3"/>
      <c r="F132" s="3"/>
      <c r="G132" s="3"/>
      <c r="H132" s="89"/>
    </row>
    <row r="133" spans="1:8" s="2" customFormat="1" x14ac:dyDescent="0.2">
      <c r="A133" s="1"/>
      <c r="C133" s="3"/>
      <c r="D133" s="3"/>
      <c r="E133" s="3"/>
      <c r="F133" s="3"/>
      <c r="G133" s="3"/>
      <c r="H133" s="89"/>
    </row>
    <row r="134" spans="1:8" s="2" customFormat="1" x14ac:dyDescent="0.2">
      <c r="A134" s="1"/>
      <c r="C134" s="3"/>
      <c r="D134" s="3"/>
      <c r="E134" s="3"/>
      <c r="F134" s="3"/>
      <c r="G134" s="3"/>
      <c r="H134" s="89"/>
    </row>
    <row r="135" spans="1:8" s="2" customFormat="1" x14ac:dyDescent="0.2">
      <c r="A135" s="1"/>
      <c r="C135" s="3"/>
      <c r="D135" s="3"/>
      <c r="E135" s="3"/>
      <c r="F135" s="3"/>
      <c r="G135" s="3"/>
      <c r="H135" s="89"/>
    </row>
    <row r="136" spans="1:8" s="2" customFormat="1" x14ac:dyDescent="0.2">
      <c r="A136" s="1"/>
      <c r="C136" s="3"/>
      <c r="D136" s="3"/>
      <c r="E136" s="3"/>
      <c r="F136" s="3"/>
      <c r="G136" s="3"/>
      <c r="H136" s="89"/>
    </row>
    <row r="137" spans="1:8" s="2" customFormat="1" x14ac:dyDescent="0.2">
      <c r="A137" s="1"/>
      <c r="C137" s="3"/>
      <c r="D137" s="3"/>
      <c r="E137" s="3"/>
      <c r="F137" s="3"/>
      <c r="G137" s="3"/>
      <c r="H137" s="89"/>
    </row>
    <row r="138" spans="1:8" s="2" customFormat="1" x14ac:dyDescent="0.2">
      <c r="A138" s="1"/>
      <c r="C138" s="3"/>
      <c r="D138" s="3"/>
      <c r="E138" s="3"/>
      <c r="F138" s="3"/>
      <c r="G138" s="3"/>
      <c r="H138" s="89"/>
    </row>
    <row r="139" spans="1:8" s="2" customFormat="1" x14ac:dyDescent="0.2">
      <c r="A139" s="1"/>
      <c r="C139" s="3"/>
      <c r="D139" s="3"/>
      <c r="E139" s="3"/>
      <c r="F139" s="3"/>
      <c r="G139" s="3"/>
      <c r="H139" s="89"/>
    </row>
    <row r="140" spans="1:8" s="2" customFormat="1" x14ac:dyDescent="0.2">
      <c r="A140" s="1"/>
      <c r="C140" s="3"/>
      <c r="D140" s="3"/>
      <c r="E140" s="3"/>
      <c r="F140" s="3"/>
      <c r="G140" s="3"/>
      <c r="H140" s="89"/>
    </row>
    <row r="141" spans="1:8" s="2" customFormat="1" x14ac:dyDescent="0.2">
      <c r="A141" s="1"/>
      <c r="C141" s="3"/>
      <c r="D141" s="3"/>
      <c r="E141" s="3"/>
      <c r="F141" s="3"/>
      <c r="G141" s="3"/>
      <c r="H141" s="89"/>
    </row>
    <row r="142" spans="1:8" s="2" customFormat="1" x14ac:dyDescent="0.2">
      <c r="A142" s="1"/>
      <c r="C142" s="3"/>
      <c r="D142" s="3"/>
      <c r="E142" s="3"/>
      <c r="F142" s="3"/>
      <c r="G142" s="3"/>
      <c r="H142" s="89"/>
    </row>
    <row r="143" spans="1:8" s="2" customFormat="1" x14ac:dyDescent="0.2">
      <c r="A143" s="1"/>
      <c r="C143" s="3"/>
      <c r="D143" s="3"/>
      <c r="E143" s="3"/>
      <c r="F143" s="3"/>
      <c r="G143" s="3"/>
      <c r="H143" s="89"/>
    </row>
    <row r="144" spans="1:8" s="2" customFormat="1" x14ac:dyDescent="0.2">
      <c r="A144" s="1"/>
      <c r="C144" s="3"/>
      <c r="D144" s="3"/>
      <c r="E144" s="3"/>
      <c r="F144" s="3"/>
      <c r="G144" s="3"/>
      <c r="H144" s="89"/>
    </row>
    <row r="145" spans="1:8" s="2" customFormat="1" x14ac:dyDescent="0.2">
      <c r="A145" s="1"/>
      <c r="C145" s="3"/>
      <c r="D145" s="3"/>
      <c r="E145" s="3"/>
      <c r="F145" s="3"/>
      <c r="G145" s="3"/>
      <c r="H145" s="89"/>
    </row>
    <row r="146" spans="1:8" s="2" customFormat="1" x14ac:dyDescent="0.2">
      <c r="A146" s="1"/>
      <c r="C146" s="3"/>
      <c r="D146" s="3"/>
      <c r="E146" s="3"/>
      <c r="F146" s="3"/>
      <c r="G146" s="3"/>
      <c r="H146" s="89"/>
    </row>
    <row r="147" spans="1:8" s="2" customFormat="1" x14ac:dyDescent="0.2">
      <c r="A147" s="1"/>
      <c r="C147" s="3"/>
      <c r="D147" s="3"/>
      <c r="E147" s="3"/>
      <c r="F147" s="3"/>
      <c r="G147" s="3"/>
      <c r="H147" s="89"/>
    </row>
    <row r="148" spans="1:8" s="2" customFormat="1" x14ac:dyDescent="0.2">
      <c r="A148" s="1"/>
      <c r="C148" s="3"/>
      <c r="D148" s="3"/>
      <c r="E148" s="3"/>
      <c r="F148" s="3"/>
      <c r="G148" s="3"/>
      <c r="H148" s="89"/>
    </row>
    <row r="149" spans="1:8" s="2" customFormat="1" x14ac:dyDescent="0.2">
      <c r="A149" s="1"/>
      <c r="C149" s="3"/>
      <c r="D149" s="3"/>
      <c r="E149" s="3"/>
      <c r="F149" s="3"/>
      <c r="G149" s="3"/>
      <c r="H149" s="89"/>
    </row>
    <row r="150" spans="1:8" s="2" customFormat="1" x14ac:dyDescent="0.2">
      <c r="A150" s="1"/>
      <c r="C150" s="3"/>
      <c r="D150" s="3"/>
      <c r="E150" s="3"/>
      <c r="F150" s="3"/>
      <c r="G150" s="3"/>
      <c r="H150" s="89"/>
    </row>
    <row r="151" spans="1:8" s="2" customFormat="1" x14ac:dyDescent="0.2">
      <c r="A151" s="1"/>
      <c r="C151" s="3"/>
      <c r="D151" s="3"/>
      <c r="E151" s="3"/>
      <c r="F151" s="3"/>
      <c r="G151" s="3"/>
      <c r="H151" s="89"/>
    </row>
    <row r="152" spans="1:8" s="2" customFormat="1" x14ac:dyDescent="0.2">
      <c r="A152" s="1"/>
      <c r="C152" s="3"/>
      <c r="D152" s="3"/>
      <c r="E152" s="3"/>
      <c r="F152" s="3"/>
      <c r="G152" s="3"/>
      <c r="H152" s="89"/>
    </row>
    <row r="153" spans="1:8" s="2" customFormat="1" x14ac:dyDescent="0.2">
      <c r="A153" s="1"/>
      <c r="C153" s="3"/>
      <c r="D153" s="3"/>
      <c r="E153" s="3"/>
      <c r="F153" s="3"/>
      <c r="G153" s="3"/>
      <c r="H153" s="89"/>
    </row>
    <row r="154" spans="1:8" s="2" customFormat="1" x14ac:dyDescent="0.2">
      <c r="A154" s="1"/>
      <c r="C154" s="3"/>
      <c r="D154" s="3"/>
      <c r="E154" s="3"/>
      <c r="F154" s="3"/>
      <c r="G154" s="3"/>
      <c r="H154" s="89"/>
    </row>
    <row r="155" spans="1:8" s="2" customFormat="1" x14ac:dyDescent="0.2">
      <c r="A155" s="1"/>
      <c r="C155" s="3"/>
      <c r="D155" s="3"/>
      <c r="E155" s="3"/>
      <c r="F155" s="3"/>
      <c r="G155" s="3"/>
      <c r="H155" s="89"/>
    </row>
    <row r="156" spans="1:8" s="2" customFormat="1" x14ac:dyDescent="0.2">
      <c r="A156" s="1"/>
      <c r="C156" s="3"/>
      <c r="D156" s="3"/>
      <c r="E156" s="3"/>
      <c r="F156" s="3"/>
      <c r="G156" s="3"/>
      <c r="H156" s="89"/>
    </row>
    <row r="157" spans="1:8" s="2" customFormat="1" x14ac:dyDescent="0.2">
      <c r="A157" s="1"/>
      <c r="C157" s="3"/>
      <c r="D157" s="3"/>
      <c r="E157" s="3"/>
      <c r="F157" s="3"/>
      <c r="G157" s="3"/>
      <c r="H157" s="89"/>
    </row>
    <row r="158" spans="1:8" s="2" customFormat="1" x14ac:dyDescent="0.2">
      <c r="A158" s="1"/>
      <c r="C158" s="3"/>
      <c r="D158" s="3"/>
      <c r="E158" s="3"/>
      <c r="F158" s="3"/>
      <c r="G158" s="3"/>
      <c r="H158" s="89"/>
    </row>
    <row r="159" spans="1:8" s="2" customFormat="1" x14ac:dyDescent="0.2">
      <c r="A159" s="1"/>
      <c r="C159" s="3"/>
      <c r="D159" s="3"/>
      <c r="E159" s="3"/>
      <c r="F159" s="3"/>
      <c r="G159" s="3"/>
      <c r="H159" s="89"/>
    </row>
    <row r="160" spans="1:8" s="2" customFormat="1" x14ac:dyDescent="0.2">
      <c r="A160" s="1"/>
      <c r="C160" s="3"/>
      <c r="D160" s="3"/>
      <c r="E160" s="3"/>
      <c r="F160" s="3"/>
      <c r="G160" s="3"/>
      <c r="H160" s="89"/>
    </row>
    <row r="161" spans="1:8" s="2" customFormat="1" x14ac:dyDescent="0.2">
      <c r="A161" s="1"/>
      <c r="C161" s="3"/>
      <c r="D161" s="3"/>
      <c r="E161" s="3"/>
      <c r="F161" s="3"/>
      <c r="G161" s="3"/>
      <c r="H161" s="89"/>
    </row>
    <row r="162" spans="1:8" s="2" customFormat="1" x14ac:dyDescent="0.2">
      <c r="A162" s="1"/>
      <c r="C162" s="3"/>
      <c r="D162" s="3"/>
      <c r="E162" s="3"/>
      <c r="F162" s="3"/>
      <c r="G162" s="3"/>
      <c r="H162" s="89"/>
    </row>
    <row r="163" spans="1:8" s="2" customFormat="1" x14ac:dyDescent="0.2">
      <c r="A163" s="1"/>
      <c r="C163" s="3"/>
      <c r="D163" s="3"/>
      <c r="E163" s="3"/>
      <c r="F163" s="3"/>
      <c r="G163" s="3"/>
      <c r="H163" s="89"/>
    </row>
    <row r="164" spans="1:8" s="2" customFormat="1" x14ac:dyDescent="0.2">
      <c r="A164" s="1"/>
      <c r="C164" s="3"/>
      <c r="D164" s="3"/>
      <c r="E164" s="3"/>
      <c r="F164" s="3"/>
      <c r="G164" s="3"/>
      <c r="H164" s="89"/>
    </row>
    <row r="165" spans="1:8" s="2" customFormat="1" x14ac:dyDescent="0.2">
      <c r="A165" s="1"/>
      <c r="C165" s="3"/>
      <c r="D165" s="3"/>
      <c r="E165" s="3"/>
      <c r="F165" s="3"/>
      <c r="G165" s="3"/>
      <c r="H165" s="89"/>
    </row>
    <row r="166" spans="1:8" s="2" customFormat="1" x14ac:dyDescent="0.2">
      <c r="A166" s="1"/>
      <c r="C166" s="3"/>
      <c r="D166" s="3"/>
      <c r="E166" s="3"/>
      <c r="F166" s="3"/>
      <c r="G166" s="3"/>
      <c r="H166" s="89"/>
    </row>
    <row r="167" spans="1:8" s="2" customFormat="1" x14ac:dyDescent="0.2">
      <c r="A167" s="1"/>
      <c r="C167" s="3"/>
      <c r="D167" s="3"/>
      <c r="E167" s="3"/>
      <c r="F167" s="3"/>
      <c r="G167" s="3"/>
      <c r="H167" s="89"/>
    </row>
    <row r="168" spans="1:8" s="2" customFormat="1" x14ac:dyDescent="0.2">
      <c r="A168" s="1"/>
      <c r="C168" s="3"/>
      <c r="D168" s="3"/>
      <c r="E168" s="3"/>
      <c r="F168" s="3"/>
      <c r="G168" s="3"/>
      <c r="H168" s="89"/>
    </row>
    <row r="169" spans="1:8" s="2" customFormat="1" x14ac:dyDescent="0.2">
      <c r="A169" s="1"/>
      <c r="C169" s="3"/>
      <c r="D169" s="3"/>
      <c r="E169" s="3"/>
      <c r="F169" s="3"/>
      <c r="G169" s="3"/>
      <c r="H169" s="89"/>
    </row>
    <row r="170" spans="1:8" s="2" customFormat="1" x14ac:dyDescent="0.2">
      <c r="A170" s="1"/>
      <c r="C170" s="3"/>
      <c r="D170" s="3"/>
      <c r="E170" s="3"/>
      <c r="F170" s="3"/>
      <c r="G170" s="3"/>
      <c r="H170" s="89"/>
    </row>
    <row r="171" spans="1:8" s="2" customFormat="1" x14ac:dyDescent="0.2">
      <c r="A171" s="1"/>
      <c r="C171" s="3"/>
      <c r="D171" s="3"/>
      <c r="E171" s="3"/>
      <c r="F171" s="3"/>
      <c r="G171" s="3"/>
      <c r="H171" s="89"/>
    </row>
    <row r="172" spans="1:8" s="2" customFormat="1" x14ac:dyDescent="0.2">
      <c r="A172" s="1"/>
      <c r="C172" s="3"/>
      <c r="D172" s="3"/>
      <c r="E172" s="3"/>
      <c r="F172" s="3"/>
      <c r="G172" s="3"/>
      <c r="H172" s="89"/>
    </row>
    <row r="173" spans="1:8" s="2" customFormat="1" x14ac:dyDescent="0.2">
      <c r="A173" s="1"/>
      <c r="C173" s="3"/>
      <c r="D173" s="3"/>
      <c r="E173" s="3"/>
      <c r="F173" s="3"/>
      <c r="G173" s="3"/>
      <c r="H173" s="89"/>
    </row>
    <row r="174" spans="1:8" s="2" customFormat="1" x14ac:dyDescent="0.2">
      <c r="A174" s="1"/>
      <c r="C174" s="3"/>
      <c r="D174" s="3"/>
      <c r="E174" s="3"/>
      <c r="F174" s="3"/>
      <c r="G174" s="3"/>
      <c r="H174" s="89"/>
    </row>
    <row r="175" spans="1:8" s="2" customFormat="1" x14ac:dyDescent="0.2">
      <c r="A175" s="1"/>
      <c r="C175" s="3"/>
      <c r="D175" s="3"/>
      <c r="E175" s="3"/>
      <c r="F175" s="3"/>
      <c r="G175" s="3"/>
      <c r="H175" s="89"/>
    </row>
    <row r="176" spans="1:8" s="2" customFormat="1" x14ac:dyDescent="0.2">
      <c r="A176" s="1"/>
      <c r="C176" s="3"/>
      <c r="D176" s="3"/>
      <c r="E176" s="3"/>
      <c r="F176" s="3"/>
      <c r="G176" s="3"/>
      <c r="H176" s="89"/>
    </row>
    <row r="177" spans="1:8" s="2" customFormat="1" x14ac:dyDescent="0.2">
      <c r="A177" s="1"/>
      <c r="C177" s="3"/>
      <c r="D177" s="3"/>
      <c r="E177" s="3"/>
      <c r="F177" s="3"/>
      <c r="G177" s="3"/>
      <c r="H177" s="89"/>
    </row>
    <row r="178" spans="1:8" s="2" customFormat="1" x14ac:dyDescent="0.2">
      <c r="A178" s="1"/>
      <c r="C178" s="3"/>
      <c r="D178" s="3"/>
      <c r="E178" s="3"/>
      <c r="F178" s="3"/>
      <c r="G178" s="3"/>
      <c r="H178" s="89"/>
    </row>
    <row r="179" spans="1:8" s="2" customFormat="1" x14ac:dyDescent="0.2">
      <c r="A179" s="1"/>
      <c r="C179" s="3"/>
      <c r="D179" s="3"/>
      <c r="E179" s="3"/>
      <c r="F179" s="3"/>
      <c r="G179" s="3"/>
      <c r="H179" s="89"/>
    </row>
    <row r="180" spans="1:8" s="2" customFormat="1" x14ac:dyDescent="0.2">
      <c r="A180" s="1"/>
      <c r="C180" s="3"/>
      <c r="D180" s="3"/>
      <c r="E180" s="3"/>
      <c r="F180" s="3"/>
      <c r="G180" s="3"/>
      <c r="H180" s="89"/>
    </row>
    <row r="181" spans="1:8" s="2" customFormat="1" x14ac:dyDescent="0.2">
      <c r="A181" s="1"/>
      <c r="C181" s="3"/>
      <c r="D181" s="3"/>
      <c r="E181" s="3"/>
      <c r="F181" s="3"/>
      <c r="G181" s="3"/>
      <c r="H181" s="89"/>
    </row>
    <row r="182" spans="1:8" s="2" customFormat="1" x14ac:dyDescent="0.2">
      <c r="A182" s="1"/>
      <c r="C182" s="3"/>
      <c r="D182" s="3"/>
      <c r="E182" s="3"/>
      <c r="F182" s="3"/>
      <c r="G182" s="3"/>
      <c r="H182" s="89"/>
    </row>
    <row r="183" spans="1:8" s="2" customFormat="1" x14ac:dyDescent="0.2">
      <c r="A183" s="1"/>
      <c r="C183" s="3"/>
      <c r="D183" s="3"/>
      <c r="E183" s="3"/>
      <c r="F183" s="3"/>
      <c r="G183" s="3"/>
      <c r="H183" s="89"/>
    </row>
    <row r="184" spans="1:8" s="2" customFormat="1" x14ac:dyDescent="0.2">
      <c r="A184" s="1"/>
      <c r="C184" s="3"/>
      <c r="D184" s="3"/>
      <c r="E184" s="3"/>
      <c r="F184" s="3"/>
      <c r="G184" s="3"/>
      <c r="H184" s="89"/>
    </row>
    <row r="185" spans="1:8" s="2" customFormat="1" x14ac:dyDescent="0.2">
      <c r="A185" s="1"/>
      <c r="C185" s="3"/>
      <c r="D185" s="3"/>
      <c r="E185" s="3"/>
      <c r="F185" s="3"/>
      <c r="G185" s="3"/>
      <c r="H185" s="89"/>
    </row>
    <row r="186" spans="1:8" s="2" customFormat="1" x14ac:dyDescent="0.2">
      <c r="A186" s="1"/>
      <c r="C186" s="3"/>
      <c r="D186" s="3"/>
      <c r="E186" s="3"/>
      <c r="F186" s="3"/>
      <c r="G186" s="3"/>
      <c r="H186" s="89"/>
    </row>
    <row r="187" spans="1:8" s="2" customFormat="1" x14ac:dyDescent="0.2">
      <c r="A187" s="1"/>
      <c r="C187" s="3"/>
      <c r="D187" s="3"/>
      <c r="E187" s="3"/>
      <c r="F187" s="3"/>
      <c r="G187" s="3"/>
      <c r="H187" s="89"/>
    </row>
    <row r="188" spans="1:8" s="2" customFormat="1" x14ac:dyDescent="0.2">
      <c r="A188" s="1"/>
      <c r="C188" s="3"/>
      <c r="D188" s="3"/>
      <c r="E188" s="3"/>
      <c r="F188" s="3"/>
      <c r="G188" s="3"/>
      <c r="H188" s="89"/>
    </row>
    <row r="189" spans="1:8" s="2" customFormat="1" x14ac:dyDescent="0.2">
      <c r="A189" s="1"/>
      <c r="C189" s="3"/>
      <c r="D189" s="3"/>
      <c r="E189" s="3"/>
      <c r="F189" s="3"/>
      <c r="G189" s="3"/>
      <c r="H189" s="89"/>
    </row>
    <row r="190" spans="1:8" s="2" customFormat="1" x14ac:dyDescent="0.2">
      <c r="A190" s="1"/>
      <c r="C190" s="3"/>
      <c r="D190" s="3"/>
      <c r="E190" s="3"/>
      <c r="F190" s="3"/>
      <c r="G190" s="3"/>
      <c r="H190" s="89"/>
    </row>
    <row r="191" spans="1:8" s="2" customFormat="1" x14ac:dyDescent="0.2">
      <c r="A191" s="1"/>
      <c r="C191" s="3"/>
      <c r="D191" s="3"/>
      <c r="E191" s="3"/>
      <c r="F191" s="3"/>
      <c r="G191" s="3"/>
      <c r="H191" s="89"/>
    </row>
    <row r="192" spans="1:8" s="2" customFormat="1" x14ac:dyDescent="0.2">
      <c r="A192" s="1"/>
      <c r="C192" s="3"/>
      <c r="D192" s="3"/>
      <c r="E192" s="3"/>
      <c r="F192" s="3"/>
      <c r="G192" s="3"/>
      <c r="H192" s="89"/>
    </row>
    <row r="193" spans="1:8" s="2" customFormat="1" x14ac:dyDescent="0.2">
      <c r="A193" s="1"/>
      <c r="C193" s="3"/>
      <c r="D193" s="3"/>
      <c r="E193" s="3"/>
      <c r="F193" s="3"/>
      <c r="G193" s="3"/>
      <c r="H193" s="89"/>
    </row>
    <row r="194" spans="1:8" s="2" customFormat="1" x14ac:dyDescent="0.2">
      <c r="A194" s="1"/>
      <c r="C194" s="3"/>
      <c r="D194" s="3"/>
      <c r="E194" s="3"/>
      <c r="F194" s="3"/>
      <c r="G194" s="3"/>
      <c r="H194" s="89"/>
    </row>
    <row r="195" spans="1:8" s="2" customFormat="1" x14ac:dyDescent="0.2">
      <c r="A195" s="1"/>
      <c r="C195" s="3"/>
      <c r="D195" s="3"/>
      <c r="E195" s="3"/>
      <c r="F195" s="3"/>
      <c r="G195" s="3"/>
      <c r="H195" s="89"/>
    </row>
    <row r="196" spans="1:8" s="2" customFormat="1" x14ac:dyDescent="0.2">
      <c r="A196" s="1"/>
      <c r="C196" s="3"/>
      <c r="D196" s="3"/>
      <c r="E196" s="3"/>
      <c r="F196" s="3"/>
      <c r="G196" s="3"/>
      <c r="H196" s="89"/>
    </row>
    <row r="197" spans="1:8" s="2" customFormat="1" x14ac:dyDescent="0.2">
      <c r="A197" s="1"/>
      <c r="C197" s="3"/>
      <c r="D197" s="3"/>
      <c r="E197" s="3"/>
      <c r="F197" s="3"/>
      <c r="G197" s="3"/>
      <c r="H197" s="89"/>
    </row>
    <row r="198" spans="1:8" s="2" customFormat="1" x14ac:dyDescent="0.2">
      <c r="A198" s="1"/>
      <c r="C198" s="3"/>
      <c r="D198" s="3"/>
      <c r="E198" s="3"/>
      <c r="F198" s="3"/>
      <c r="G198" s="3"/>
      <c r="H198" s="89"/>
    </row>
    <row r="199" spans="1:8" s="2" customFormat="1" x14ac:dyDescent="0.2">
      <c r="A199" s="1"/>
      <c r="C199" s="3"/>
      <c r="D199" s="3"/>
      <c r="E199" s="3"/>
      <c r="F199" s="3"/>
      <c r="G199" s="3"/>
      <c r="H199" s="89"/>
    </row>
    <row r="200" spans="1:8" s="2" customFormat="1" x14ac:dyDescent="0.2">
      <c r="A200" s="1"/>
      <c r="C200" s="3"/>
      <c r="D200" s="3"/>
      <c r="E200" s="3"/>
      <c r="F200" s="3"/>
      <c r="G200" s="3"/>
      <c r="H200" s="89"/>
    </row>
    <row r="201" spans="1:8" s="2" customFormat="1" x14ac:dyDescent="0.2">
      <c r="A201" s="1"/>
      <c r="C201" s="3"/>
      <c r="D201" s="3"/>
      <c r="E201" s="3"/>
      <c r="F201" s="3"/>
      <c r="G201" s="3"/>
      <c r="H201" s="89"/>
    </row>
    <row r="202" spans="1:8" s="2" customFormat="1" x14ac:dyDescent="0.2">
      <c r="A202" s="1"/>
      <c r="C202" s="3"/>
      <c r="D202" s="3"/>
      <c r="E202" s="3"/>
      <c r="F202" s="3"/>
      <c r="G202" s="3"/>
      <c r="H202" s="89"/>
    </row>
    <row r="203" spans="1:8" s="2" customFormat="1" x14ac:dyDescent="0.2">
      <c r="A203" s="1"/>
      <c r="C203" s="3"/>
      <c r="D203" s="3"/>
      <c r="E203" s="3"/>
      <c r="F203" s="3"/>
      <c r="G203" s="3"/>
      <c r="H203" s="89"/>
    </row>
    <row r="204" spans="1:8" s="2" customFormat="1" x14ac:dyDescent="0.2">
      <c r="A204" s="1"/>
      <c r="C204" s="3"/>
      <c r="D204" s="3"/>
      <c r="E204" s="3"/>
      <c r="F204" s="3"/>
      <c r="G204" s="3"/>
      <c r="H204" s="89"/>
    </row>
    <row r="205" spans="1:8" s="2" customFormat="1" x14ac:dyDescent="0.2">
      <c r="A205" s="1"/>
      <c r="C205" s="3"/>
      <c r="D205" s="3"/>
      <c r="E205" s="3"/>
      <c r="F205" s="3"/>
      <c r="G205" s="3"/>
      <c r="H205" s="89"/>
    </row>
    <row r="206" spans="1:8" s="2" customFormat="1" x14ac:dyDescent="0.2">
      <c r="A206" s="1"/>
      <c r="C206" s="3"/>
      <c r="D206" s="3"/>
      <c r="E206" s="3"/>
      <c r="F206" s="3"/>
      <c r="G206" s="3"/>
      <c r="H206" s="89"/>
    </row>
    <row r="207" spans="1:8" s="2" customFormat="1" x14ac:dyDescent="0.2">
      <c r="A207" s="1"/>
      <c r="C207" s="3"/>
      <c r="D207" s="3"/>
      <c r="E207" s="3"/>
      <c r="F207" s="3"/>
      <c r="G207" s="3"/>
      <c r="H207" s="89"/>
    </row>
    <row r="208" spans="1:8" s="2" customFormat="1" x14ac:dyDescent="0.2">
      <c r="A208" s="1"/>
      <c r="C208" s="3"/>
      <c r="D208" s="3"/>
      <c r="E208" s="3"/>
      <c r="F208" s="3"/>
      <c r="G208" s="3"/>
      <c r="H208" s="89"/>
    </row>
    <row r="209" spans="1:8" s="2" customFormat="1" x14ac:dyDescent="0.2">
      <c r="A209" s="1"/>
      <c r="C209" s="3"/>
      <c r="D209" s="3"/>
      <c r="E209" s="3"/>
      <c r="F209" s="3"/>
      <c r="G209" s="3"/>
      <c r="H209" s="89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34" customWidth="1"/>
    <col min="3" max="4" width="16" hidden="1" customWidth="1"/>
    <col min="5" max="5" width="7" bestFit="1" customWidth="1"/>
    <col min="6" max="6" width="13" customWidth="1"/>
    <col min="7" max="7" width="11.7109375" bestFit="1" customWidth="1"/>
    <col min="8" max="8" width="16.7109375" style="90" customWidth="1"/>
    <col min="9" max="9" width="14.7109375" bestFit="1" customWidth="1"/>
  </cols>
  <sheetData>
    <row r="1" spans="1:8" s="81" customFormat="1" ht="18" x14ac:dyDescent="0.25">
      <c r="B1" s="81" t="s">
        <v>174</v>
      </c>
      <c r="H1" s="94"/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  <c r="H2" s="89"/>
    </row>
    <row r="3" spans="1:8" s="2" customFormat="1" x14ac:dyDescent="0.2">
      <c r="A3" s="82" t="s">
        <v>196</v>
      </c>
      <c r="B3" s="82"/>
      <c r="C3" s="9"/>
      <c r="D3" s="9"/>
      <c r="E3" s="9"/>
      <c r="F3" s="9"/>
      <c r="G3" s="9"/>
      <c r="H3" s="89"/>
    </row>
    <row r="4" spans="1:8" s="2" customFormat="1" x14ac:dyDescent="0.2">
      <c r="A4" s="1"/>
      <c r="C4" s="3"/>
      <c r="D4" s="3"/>
      <c r="E4" s="3"/>
      <c r="F4" s="3"/>
      <c r="G4" s="3"/>
      <c r="H4" s="89"/>
    </row>
    <row r="5" spans="1:8" s="2" customFormat="1" ht="13.5" thickBot="1" x14ac:dyDescent="0.25">
      <c r="A5" s="1" t="s">
        <v>173</v>
      </c>
      <c r="C5" s="3"/>
      <c r="D5" s="3"/>
      <c r="E5" s="3"/>
      <c r="F5" s="3"/>
      <c r="G5" s="3" t="s">
        <v>0</v>
      </c>
      <c r="H5" s="89"/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ht="25.5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ht="25.5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14000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14000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7000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3000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4000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4000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ht="25.5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51" x14ac:dyDescent="0.2">
      <c r="A53" s="15" t="s">
        <v>69</v>
      </c>
      <c r="B53" s="16" t="s">
        <v>130</v>
      </c>
      <c r="C53" s="17">
        <f>350000+158000</f>
        <v>508000</v>
      </c>
      <c r="D53" s="63">
        <v>122843</v>
      </c>
      <c r="E53" s="17">
        <v>4000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6" t="s">
        <v>73</v>
      </c>
      <c r="C56" s="17">
        <v>252000</v>
      </c>
      <c r="D56" s="63">
        <v>187245</v>
      </c>
      <c r="E56" s="17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3000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3000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ht="25.5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38.2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3000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ht="25.5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26.2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-14000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27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-14000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  <c r="H102" s="89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  <c r="H103" s="89"/>
    </row>
    <row r="104" spans="1:9" s="2" customFormat="1" x14ac:dyDescent="0.2">
      <c r="A104" s="1"/>
      <c r="C104" s="57"/>
      <c r="D104" s="57"/>
      <c r="E104" s="57"/>
      <c r="F104" s="57"/>
      <c r="G104" s="57"/>
      <c r="H104" s="89"/>
    </row>
    <row r="105" spans="1:9" s="2" customFormat="1" x14ac:dyDescent="0.2">
      <c r="A105" s="1"/>
      <c r="C105" s="57"/>
      <c r="D105" s="57"/>
      <c r="E105" s="57"/>
      <c r="F105" s="57"/>
      <c r="G105" s="57"/>
      <c r="H105" s="89"/>
    </row>
    <row r="106" spans="1:9" s="2" customFormat="1" x14ac:dyDescent="0.2">
      <c r="A106" s="1"/>
      <c r="C106" s="57"/>
      <c r="D106" s="57"/>
      <c r="E106" s="57"/>
      <c r="F106" s="57"/>
      <c r="G106" s="57"/>
      <c r="H106" s="89"/>
    </row>
    <row r="107" spans="1:9" s="2" customFormat="1" x14ac:dyDescent="0.2">
      <c r="A107" s="1"/>
      <c r="C107" s="57"/>
      <c r="D107" s="57"/>
      <c r="E107" s="57"/>
      <c r="F107" s="57"/>
      <c r="G107" s="57"/>
      <c r="H107" s="89"/>
    </row>
    <row r="108" spans="1:9" s="2" customFormat="1" x14ac:dyDescent="0.2">
      <c r="A108" s="1"/>
      <c r="C108" s="57"/>
      <c r="D108" s="57"/>
      <c r="E108" s="57"/>
      <c r="F108" s="57"/>
      <c r="G108" s="57"/>
      <c r="H108" s="89"/>
    </row>
    <row r="109" spans="1:9" s="2" customFormat="1" x14ac:dyDescent="0.2">
      <c r="A109" s="1"/>
      <c r="C109" s="57"/>
      <c r="D109" s="57"/>
      <c r="E109" s="57"/>
      <c r="F109" s="57"/>
      <c r="G109" s="57"/>
      <c r="H109" s="89"/>
    </row>
    <row r="110" spans="1:9" s="2" customFormat="1" x14ac:dyDescent="0.2">
      <c r="A110" s="1"/>
      <c r="C110" s="57"/>
      <c r="D110" s="57"/>
      <c r="E110" s="57"/>
      <c r="F110" s="57"/>
      <c r="G110" s="57"/>
      <c r="H110" s="89"/>
    </row>
    <row r="111" spans="1:9" s="2" customFormat="1" x14ac:dyDescent="0.2">
      <c r="A111" s="1"/>
      <c r="C111" s="57"/>
      <c r="D111" s="57"/>
      <c r="E111" s="57"/>
      <c r="F111" s="57"/>
      <c r="G111" s="57"/>
      <c r="H111" s="89"/>
    </row>
    <row r="112" spans="1:9" s="2" customFormat="1" x14ac:dyDescent="0.2">
      <c r="A112" s="1"/>
      <c r="C112" s="57"/>
      <c r="D112" s="57"/>
      <c r="E112" s="57"/>
      <c r="F112" s="57"/>
      <c r="G112" s="57"/>
      <c r="H112" s="89"/>
    </row>
    <row r="113" spans="1:8" s="2" customFormat="1" x14ac:dyDescent="0.2">
      <c r="A113" s="1"/>
      <c r="C113" s="57"/>
      <c r="D113" s="57"/>
      <c r="E113" s="57"/>
      <c r="F113" s="57"/>
      <c r="G113" s="57"/>
      <c r="H113" s="89"/>
    </row>
    <row r="114" spans="1:8" s="2" customFormat="1" x14ac:dyDescent="0.2">
      <c r="A114" s="1"/>
      <c r="C114" s="57"/>
      <c r="D114" s="57"/>
      <c r="E114" s="57"/>
      <c r="F114" s="57"/>
      <c r="G114" s="57"/>
      <c r="H114" s="89"/>
    </row>
    <row r="115" spans="1:8" s="2" customFormat="1" x14ac:dyDescent="0.2">
      <c r="A115" s="1"/>
      <c r="C115" s="57"/>
      <c r="D115" s="57"/>
      <c r="E115" s="57"/>
      <c r="F115" s="57"/>
      <c r="G115" s="57"/>
      <c r="H115" s="89"/>
    </row>
    <row r="116" spans="1:8" s="2" customFormat="1" x14ac:dyDescent="0.2">
      <c r="A116" s="1"/>
      <c r="C116" s="57"/>
      <c r="D116" s="57"/>
      <c r="E116" s="57"/>
      <c r="F116" s="57"/>
      <c r="G116" s="57"/>
      <c r="H116" s="89"/>
    </row>
    <row r="117" spans="1:8" s="2" customFormat="1" x14ac:dyDescent="0.2">
      <c r="A117" s="1"/>
      <c r="C117" s="57"/>
      <c r="D117" s="57"/>
      <c r="E117" s="57"/>
      <c r="F117" s="57"/>
      <c r="G117" s="57"/>
      <c r="H117" s="89"/>
    </row>
    <row r="118" spans="1:8" s="2" customFormat="1" x14ac:dyDescent="0.2">
      <c r="A118" s="1"/>
      <c r="C118" s="57"/>
      <c r="D118" s="57"/>
      <c r="E118" s="57"/>
      <c r="F118" s="57"/>
      <c r="G118" s="57"/>
      <c r="H118" s="89"/>
    </row>
    <row r="119" spans="1:8" s="2" customFormat="1" x14ac:dyDescent="0.2">
      <c r="A119" s="1"/>
      <c r="C119" s="57"/>
      <c r="D119" s="57"/>
      <c r="E119" s="57"/>
      <c r="F119" s="57"/>
      <c r="G119" s="57"/>
      <c r="H119" s="89"/>
    </row>
    <row r="120" spans="1:8" s="2" customFormat="1" x14ac:dyDescent="0.2">
      <c r="A120" s="1"/>
      <c r="C120" s="57"/>
      <c r="D120" s="57"/>
      <c r="E120" s="57"/>
      <c r="F120" s="57"/>
      <c r="G120" s="57"/>
      <c r="H120" s="89"/>
    </row>
    <row r="121" spans="1:8" s="2" customFormat="1" x14ac:dyDescent="0.2">
      <c r="A121" s="1"/>
      <c r="C121" s="57"/>
      <c r="D121" s="57"/>
      <c r="E121" s="57"/>
      <c r="F121" s="57"/>
      <c r="G121" s="57"/>
      <c r="H121" s="89"/>
    </row>
    <row r="122" spans="1:8" s="2" customFormat="1" x14ac:dyDescent="0.2">
      <c r="A122" s="1"/>
      <c r="C122" s="3"/>
      <c r="D122" s="3"/>
      <c r="E122" s="3"/>
      <c r="F122" s="3"/>
      <c r="G122" s="3"/>
      <c r="H122" s="89"/>
    </row>
    <row r="123" spans="1:8" s="2" customFormat="1" x14ac:dyDescent="0.2">
      <c r="A123" s="1"/>
      <c r="C123" s="3"/>
      <c r="D123" s="3"/>
      <c r="E123" s="3"/>
      <c r="F123" s="3"/>
      <c r="G123" s="3"/>
      <c r="H123" s="89"/>
    </row>
    <row r="124" spans="1:8" s="2" customFormat="1" x14ac:dyDescent="0.2">
      <c r="A124" s="1"/>
      <c r="C124" s="3"/>
      <c r="D124" s="3"/>
      <c r="E124" s="3"/>
      <c r="F124" s="3"/>
      <c r="G124" s="3"/>
      <c r="H124" s="89"/>
    </row>
    <row r="125" spans="1:8" s="2" customFormat="1" x14ac:dyDescent="0.2">
      <c r="A125" s="1"/>
      <c r="C125" s="3"/>
      <c r="D125" s="3"/>
      <c r="E125" s="3"/>
      <c r="F125" s="3"/>
      <c r="G125" s="3"/>
      <c r="H125" s="89"/>
    </row>
    <row r="126" spans="1:8" s="2" customFormat="1" x14ac:dyDescent="0.2">
      <c r="A126" s="1"/>
      <c r="C126" s="3"/>
      <c r="D126" s="3"/>
      <c r="E126" s="3"/>
      <c r="F126" s="3"/>
      <c r="G126" s="3"/>
      <c r="H126" s="89"/>
    </row>
    <row r="127" spans="1:8" s="2" customFormat="1" x14ac:dyDescent="0.2">
      <c r="A127" s="1"/>
      <c r="C127" s="3"/>
      <c r="D127" s="3"/>
      <c r="E127" s="3"/>
      <c r="F127" s="3"/>
      <c r="G127" s="3"/>
      <c r="H127" s="89"/>
    </row>
    <row r="128" spans="1:8" s="2" customFormat="1" x14ac:dyDescent="0.2">
      <c r="A128" s="1"/>
      <c r="C128" s="3"/>
      <c r="D128" s="3"/>
      <c r="E128" s="3"/>
      <c r="F128" s="3"/>
      <c r="G128" s="3"/>
      <c r="H128" s="89"/>
    </row>
    <row r="129" spans="1:8" s="2" customFormat="1" x14ac:dyDescent="0.2">
      <c r="A129" s="1"/>
      <c r="C129" s="3"/>
      <c r="D129" s="3"/>
      <c r="E129" s="3"/>
      <c r="F129" s="3"/>
      <c r="G129" s="3"/>
      <c r="H129" s="89"/>
    </row>
    <row r="130" spans="1:8" s="2" customFormat="1" x14ac:dyDescent="0.2">
      <c r="A130" s="1"/>
      <c r="C130" s="3"/>
      <c r="D130" s="3"/>
      <c r="E130" s="3"/>
      <c r="F130" s="3"/>
      <c r="G130" s="3"/>
      <c r="H130" s="89"/>
    </row>
    <row r="131" spans="1:8" s="2" customFormat="1" x14ac:dyDescent="0.2">
      <c r="A131" s="1"/>
      <c r="C131" s="3"/>
      <c r="D131" s="3"/>
      <c r="E131" s="3"/>
      <c r="F131" s="3"/>
      <c r="G131" s="3"/>
      <c r="H131" s="89"/>
    </row>
    <row r="132" spans="1:8" s="2" customFormat="1" x14ac:dyDescent="0.2">
      <c r="A132" s="1"/>
      <c r="C132" s="3"/>
      <c r="D132" s="3"/>
      <c r="E132" s="3"/>
      <c r="F132" s="3"/>
      <c r="G132" s="3"/>
      <c r="H132" s="89"/>
    </row>
    <row r="133" spans="1:8" s="2" customFormat="1" x14ac:dyDescent="0.2">
      <c r="A133" s="1"/>
      <c r="C133" s="3"/>
      <c r="D133" s="3"/>
      <c r="E133" s="3"/>
      <c r="F133" s="3"/>
      <c r="G133" s="3"/>
      <c r="H133" s="89"/>
    </row>
    <row r="134" spans="1:8" s="2" customFormat="1" x14ac:dyDescent="0.2">
      <c r="A134" s="1"/>
      <c r="C134" s="3"/>
      <c r="D134" s="3"/>
      <c r="E134" s="3"/>
      <c r="F134" s="3"/>
      <c r="G134" s="3"/>
      <c r="H134" s="89"/>
    </row>
    <row r="135" spans="1:8" s="2" customFormat="1" x14ac:dyDescent="0.2">
      <c r="A135" s="1"/>
      <c r="C135" s="3"/>
      <c r="D135" s="3"/>
      <c r="E135" s="3"/>
      <c r="F135" s="3"/>
      <c r="G135" s="3"/>
      <c r="H135" s="89"/>
    </row>
    <row r="136" spans="1:8" s="2" customFormat="1" x14ac:dyDescent="0.2">
      <c r="A136" s="1"/>
      <c r="C136" s="3"/>
      <c r="D136" s="3"/>
      <c r="E136" s="3"/>
      <c r="F136" s="3"/>
      <c r="G136" s="3"/>
      <c r="H136" s="89"/>
    </row>
    <row r="137" spans="1:8" s="2" customFormat="1" x14ac:dyDescent="0.2">
      <c r="A137" s="1"/>
      <c r="C137" s="3"/>
      <c r="D137" s="3"/>
      <c r="E137" s="3"/>
      <c r="F137" s="3"/>
      <c r="G137" s="3"/>
      <c r="H137" s="89"/>
    </row>
    <row r="138" spans="1:8" s="2" customFormat="1" x14ac:dyDescent="0.2">
      <c r="A138" s="1"/>
      <c r="C138" s="3"/>
      <c r="D138" s="3"/>
      <c r="E138" s="3"/>
      <c r="F138" s="3"/>
      <c r="G138" s="3"/>
      <c r="H138" s="89"/>
    </row>
    <row r="139" spans="1:8" s="2" customFormat="1" x14ac:dyDescent="0.2">
      <c r="A139" s="1"/>
      <c r="C139" s="3"/>
      <c r="D139" s="3"/>
      <c r="E139" s="3"/>
      <c r="F139" s="3"/>
      <c r="G139" s="3"/>
      <c r="H139" s="89"/>
    </row>
    <row r="140" spans="1:8" s="2" customFormat="1" x14ac:dyDescent="0.2">
      <c r="A140" s="1"/>
      <c r="C140" s="3"/>
      <c r="D140" s="3"/>
      <c r="E140" s="3"/>
      <c r="F140" s="3"/>
      <c r="G140" s="3"/>
      <c r="H140" s="89"/>
    </row>
    <row r="141" spans="1:8" s="2" customFormat="1" x14ac:dyDescent="0.2">
      <c r="A141" s="1"/>
      <c r="C141" s="3"/>
      <c r="D141" s="3"/>
      <c r="E141" s="3"/>
      <c r="F141" s="3"/>
      <c r="G141" s="3"/>
      <c r="H141" s="89"/>
    </row>
    <row r="142" spans="1:8" s="2" customFormat="1" x14ac:dyDescent="0.2">
      <c r="A142" s="1"/>
      <c r="C142" s="3"/>
      <c r="D142" s="3"/>
      <c r="E142" s="3"/>
      <c r="F142" s="3"/>
      <c r="G142" s="3"/>
      <c r="H142" s="89"/>
    </row>
    <row r="143" spans="1:8" s="2" customFormat="1" x14ac:dyDescent="0.2">
      <c r="A143" s="1"/>
      <c r="C143" s="3"/>
      <c r="D143" s="3"/>
      <c r="E143" s="3"/>
      <c r="F143" s="3"/>
      <c r="G143" s="3"/>
      <c r="H143" s="89"/>
    </row>
    <row r="144" spans="1:8" s="2" customFormat="1" x14ac:dyDescent="0.2">
      <c r="A144" s="1"/>
      <c r="C144" s="3"/>
      <c r="D144" s="3"/>
      <c r="E144" s="3"/>
      <c r="F144" s="3"/>
      <c r="G144" s="3"/>
      <c r="H144" s="89"/>
    </row>
    <row r="145" spans="1:8" s="2" customFormat="1" x14ac:dyDescent="0.2">
      <c r="A145" s="1"/>
      <c r="C145" s="3"/>
      <c r="D145" s="3"/>
      <c r="E145" s="3"/>
      <c r="F145" s="3"/>
      <c r="G145" s="3"/>
      <c r="H145" s="89"/>
    </row>
    <row r="146" spans="1:8" s="2" customFormat="1" x14ac:dyDescent="0.2">
      <c r="A146" s="1"/>
      <c r="C146" s="3"/>
      <c r="D146" s="3"/>
      <c r="E146" s="3"/>
      <c r="F146" s="3"/>
      <c r="G146" s="3"/>
      <c r="H146" s="89"/>
    </row>
    <row r="147" spans="1:8" s="2" customFormat="1" x14ac:dyDescent="0.2">
      <c r="A147" s="1"/>
      <c r="C147" s="3"/>
      <c r="D147" s="3"/>
      <c r="E147" s="3"/>
      <c r="F147" s="3"/>
      <c r="G147" s="3"/>
      <c r="H147" s="89"/>
    </row>
    <row r="148" spans="1:8" s="2" customFormat="1" x14ac:dyDescent="0.2">
      <c r="A148" s="1"/>
      <c r="C148" s="3"/>
      <c r="D148" s="3"/>
      <c r="E148" s="3"/>
      <c r="F148" s="3"/>
      <c r="G148" s="3"/>
      <c r="H148" s="89"/>
    </row>
    <row r="149" spans="1:8" s="2" customFormat="1" x14ac:dyDescent="0.2">
      <c r="A149" s="1"/>
      <c r="C149" s="3"/>
      <c r="D149" s="3"/>
      <c r="E149" s="3"/>
      <c r="F149" s="3"/>
      <c r="G149" s="3"/>
      <c r="H149" s="89"/>
    </row>
    <row r="150" spans="1:8" s="2" customFormat="1" x14ac:dyDescent="0.2">
      <c r="A150" s="1"/>
      <c r="C150" s="3"/>
      <c r="D150" s="3"/>
      <c r="E150" s="3"/>
      <c r="F150" s="3"/>
      <c r="G150" s="3"/>
      <c r="H150" s="89"/>
    </row>
    <row r="151" spans="1:8" s="2" customFormat="1" x14ac:dyDescent="0.2">
      <c r="A151" s="1"/>
      <c r="C151" s="3"/>
      <c r="D151" s="3"/>
      <c r="E151" s="3"/>
      <c r="F151" s="3"/>
      <c r="G151" s="3"/>
      <c r="H151" s="89"/>
    </row>
    <row r="152" spans="1:8" s="2" customFormat="1" x14ac:dyDescent="0.2">
      <c r="A152" s="1"/>
      <c r="C152" s="3"/>
      <c r="D152" s="3"/>
      <c r="E152" s="3"/>
      <c r="F152" s="3"/>
      <c r="G152" s="3"/>
      <c r="H152" s="89"/>
    </row>
    <row r="153" spans="1:8" s="2" customFormat="1" x14ac:dyDescent="0.2">
      <c r="A153" s="1"/>
      <c r="C153" s="3"/>
      <c r="D153" s="3"/>
      <c r="E153" s="3"/>
      <c r="F153" s="3"/>
      <c r="G153" s="3"/>
      <c r="H153" s="89"/>
    </row>
    <row r="154" spans="1:8" s="2" customFormat="1" x14ac:dyDescent="0.2">
      <c r="A154" s="1"/>
      <c r="C154" s="3"/>
      <c r="D154" s="3"/>
      <c r="E154" s="3"/>
      <c r="F154" s="3"/>
      <c r="G154" s="3"/>
      <c r="H154" s="89"/>
    </row>
    <row r="155" spans="1:8" s="2" customFormat="1" x14ac:dyDescent="0.2">
      <c r="A155" s="1"/>
      <c r="C155" s="3"/>
      <c r="D155" s="3"/>
      <c r="E155" s="3"/>
      <c r="F155" s="3"/>
      <c r="G155" s="3"/>
      <c r="H155" s="89"/>
    </row>
    <row r="156" spans="1:8" s="2" customFormat="1" x14ac:dyDescent="0.2">
      <c r="A156" s="1"/>
      <c r="C156" s="3"/>
      <c r="D156" s="3"/>
      <c r="E156" s="3"/>
      <c r="F156" s="3"/>
      <c r="G156" s="3"/>
      <c r="H156" s="89"/>
    </row>
    <row r="157" spans="1:8" s="2" customFormat="1" x14ac:dyDescent="0.2">
      <c r="A157" s="1"/>
      <c r="C157" s="3"/>
      <c r="D157" s="3"/>
      <c r="E157" s="3"/>
      <c r="F157" s="3"/>
      <c r="G157" s="3"/>
      <c r="H157" s="89"/>
    </row>
    <row r="158" spans="1:8" s="2" customFormat="1" x14ac:dyDescent="0.2">
      <c r="A158" s="1"/>
      <c r="C158" s="3"/>
      <c r="D158" s="3"/>
      <c r="E158" s="3"/>
      <c r="F158" s="3"/>
      <c r="G158" s="3"/>
      <c r="H158" s="89"/>
    </row>
    <row r="159" spans="1:8" s="2" customFormat="1" x14ac:dyDescent="0.2">
      <c r="A159" s="1"/>
      <c r="C159" s="3"/>
      <c r="D159" s="3"/>
      <c r="E159" s="3"/>
      <c r="F159" s="3"/>
      <c r="G159" s="3"/>
      <c r="H159" s="89"/>
    </row>
    <row r="160" spans="1:8" s="2" customFormat="1" x14ac:dyDescent="0.2">
      <c r="A160" s="1"/>
      <c r="C160" s="3"/>
      <c r="D160" s="3"/>
      <c r="E160" s="3"/>
      <c r="F160" s="3"/>
      <c r="G160" s="3"/>
      <c r="H160" s="89"/>
    </row>
    <row r="161" spans="1:8" s="2" customFormat="1" x14ac:dyDescent="0.2">
      <c r="A161" s="1"/>
      <c r="C161" s="3"/>
      <c r="D161" s="3"/>
      <c r="E161" s="3"/>
      <c r="F161" s="3"/>
      <c r="G161" s="3"/>
      <c r="H161" s="89"/>
    </row>
    <row r="162" spans="1:8" s="2" customFormat="1" x14ac:dyDescent="0.2">
      <c r="A162" s="1"/>
      <c r="C162" s="3"/>
      <c r="D162" s="3"/>
      <c r="E162" s="3"/>
      <c r="F162" s="3"/>
      <c r="G162" s="3"/>
      <c r="H162" s="89"/>
    </row>
    <row r="163" spans="1:8" s="2" customFormat="1" x14ac:dyDescent="0.2">
      <c r="A163" s="1"/>
      <c r="C163" s="3"/>
      <c r="D163" s="3"/>
      <c r="E163" s="3"/>
      <c r="F163" s="3"/>
      <c r="G163" s="3"/>
      <c r="H163" s="89"/>
    </row>
    <row r="164" spans="1:8" s="2" customFormat="1" x14ac:dyDescent="0.2">
      <c r="A164" s="1"/>
      <c r="C164" s="3"/>
      <c r="D164" s="3"/>
      <c r="E164" s="3"/>
      <c r="F164" s="3"/>
      <c r="G164" s="3"/>
      <c r="H164" s="89"/>
    </row>
    <row r="165" spans="1:8" s="2" customFormat="1" x14ac:dyDescent="0.2">
      <c r="A165" s="1"/>
      <c r="C165" s="3"/>
      <c r="D165" s="3"/>
      <c r="E165" s="3"/>
      <c r="F165" s="3"/>
      <c r="G165" s="3"/>
      <c r="H165" s="89"/>
    </row>
    <row r="166" spans="1:8" s="2" customFormat="1" x14ac:dyDescent="0.2">
      <c r="A166" s="1"/>
      <c r="C166" s="3"/>
      <c r="D166" s="3"/>
      <c r="E166" s="3"/>
      <c r="F166" s="3"/>
      <c r="G166" s="3"/>
      <c r="H166" s="89"/>
    </row>
    <row r="167" spans="1:8" s="2" customFormat="1" x14ac:dyDescent="0.2">
      <c r="A167" s="1"/>
      <c r="C167" s="3"/>
      <c r="D167" s="3"/>
      <c r="E167" s="3"/>
      <c r="F167" s="3"/>
      <c r="G167" s="3"/>
      <c r="H167" s="89"/>
    </row>
    <row r="168" spans="1:8" s="2" customFormat="1" x14ac:dyDescent="0.2">
      <c r="A168" s="1"/>
      <c r="C168" s="3"/>
      <c r="D168" s="3"/>
      <c r="E168" s="3"/>
      <c r="F168" s="3"/>
      <c r="G168" s="3"/>
      <c r="H168" s="89"/>
    </row>
    <row r="169" spans="1:8" s="2" customFormat="1" x14ac:dyDescent="0.2">
      <c r="A169" s="1"/>
      <c r="C169" s="3"/>
      <c r="D169" s="3"/>
      <c r="E169" s="3"/>
      <c r="F169" s="3"/>
      <c r="G169" s="3"/>
      <c r="H169" s="89"/>
    </row>
    <row r="170" spans="1:8" s="2" customFormat="1" x14ac:dyDescent="0.2">
      <c r="A170" s="1"/>
      <c r="C170" s="3"/>
      <c r="D170" s="3"/>
      <c r="E170" s="3"/>
      <c r="F170" s="3"/>
      <c r="G170" s="3"/>
      <c r="H170" s="89"/>
    </row>
    <row r="171" spans="1:8" s="2" customFormat="1" x14ac:dyDescent="0.2">
      <c r="A171" s="1"/>
      <c r="C171" s="3"/>
      <c r="D171" s="3"/>
      <c r="E171" s="3"/>
      <c r="F171" s="3"/>
      <c r="G171" s="3"/>
      <c r="H171" s="89"/>
    </row>
    <row r="172" spans="1:8" s="2" customFormat="1" x14ac:dyDescent="0.2">
      <c r="A172" s="1"/>
      <c r="C172" s="3"/>
      <c r="D172" s="3"/>
      <c r="E172" s="3"/>
      <c r="F172" s="3"/>
      <c r="G172" s="3"/>
      <c r="H172" s="89"/>
    </row>
    <row r="173" spans="1:8" s="2" customFormat="1" x14ac:dyDescent="0.2">
      <c r="A173" s="1"/>
      <c r="C173" s="3"/>
      <c r="D173" s="3"/>
      <c r="E173" s="3"/>
      <c r="F173" s="3"/>
      <c r="G173" s="3"/>
      <c r="H173" s="89"/>
    </row>
    <row r="174" spans="1:8" s="2" customFormat="1" x14ac:dyDescent="0.2">
      <c r="A174" s="1"/>
      <c r="C174" s="3"/>
      <c r="D174" s="3"/>
      <c r="E174" s="3"/>
      <c r="F174" s="3"/>
      <c r="G174" s="3"/>
      <c r="H174" s="89"/>
    </row>
    <row r="175" spans="1:8" s="2" customFormat="1" x14ac:dyDescent="0.2">
      <c r="A175" s="1"/>
      <c r="C175" s="3"/>
      <c r="D175" s="3"/>
      <c r="E175" s="3"/>
      <c r="F175" s="3"/>
      <c r="G175" s="3"/>
      <c r="H175" s="89"/>
    </row>
    <row r="176" spans="1:8" s="2" customFormat="1" x14ac:dyDescent="0.2">
      <c r="A176" s="1"/>
      <c r="C176" s="3"/>
      <c r="D176" s="3"/>
      <c r="E176" s="3"/>
      <c r="F176" s="3"/>
      <c r="G176" s="3"/>
      <c r="H176" s="89"/>
    </row>
    <row r="177" spans="1:8" s="2" customFormat="1" x14ac:dyDescent="0.2">
      <c r="A177" s="1"/>
      <c r="C177" s="3"/>
      <c r="D177" s="3"/>
      <c r="E177" s="3"/>
      <c r="F177" s="3"/>
      <c r="G177" s="3"/>
      <c r="H177" s="89"/>
    </row>
    <row r="178" spans="1:8" s="2" customFormat="1" x14ac:dyDescent="0.2">
      <c r="A178" s="1"/>
      <c r="C178" s="3"/>
      <c r="D178" s="3"/>
      <c r="E178" s="3"/>
      <c r="F178" s="3"/>
      <c r="G178" s="3"/>
      <c r="H178" s="89"/>
    </row>
    <row r="179" spans="1:8" s="2" customFormat="1" x14ac:dyDescent="0.2">
      <c r="A179" s="1"/>
      <c r="C179" s="3"/>
      <c r="D179" s="3"/>
      <c r="E179" s="3"/>
      <c r="F179" s="3"/>
      <c r="G179" s="3"/>
      <c r="H179" s="89"/>
    </row>
    <row r="180" spans="1:8" s="2" customFormat="1" x14ac:dyDescent="0.2">
      <c r="A180" s="1"/>
      <c r="C180" s="3"/>
      <c r="D180" s="3"/>
      <c r="E180" s="3"/>
      <c r="F180" s="3"/>
      <c r="G180" s="3"/>
      <c r="H180" s="89"/>
    </row>
    <row r="181" spans="1:8" s="2" customFormat="1" x14ac:dyDescent="0.2">
      <c r="A181" s="1"/>
      <c r="C181" s="3"/>
      <c r="D181" s="3"/>
      <c r="E181" s="3"/>
      <c r="F181" s="3"/>
      <c r="G181" s="3"/>
      <c r="H181" s="89"/>
    </row>
    <row r="182" spans="1:8" s="2" customFormat="1" x14ac:dyDescent="0.2">
      <c r="A182" s="1"/>
      <c r="C182" s="3"/>
      <c r="D182" s="3"/>
      <c r="E182" s="3"/>
      <c r="F182" s="3"/>
      <c r="G182" s="3"/>
      <c r="H182" s="89"/>
    </row>
    <row r="183" spans="1:8" s="2" customFormat="1" x14ac:dyDescent="0.2">
      <c r="A183" s="1"/>
      <c r="C183" s="3"/>
      <c r="D183" s="3"/>
      <c r="E183" s="3"/>
      <c r="F183" s="3"/>
      <c r="G183" s="3"/>
      <c r="H183" s="89"/>
    </row>
    <row r="184" spans="1:8" s="2" customFormat="1" x14ac:dyDescent="0.2">
      <c r="A184" s="1"/>
      <c r="C184" s="3"/>
      <c r="D184" s="3"/>
      <c r="E184" s="3"/>
      <c r="F184" s="3"/>
      <c r="G184" s="3"/>
      <c r="H184" s="89"/>
    </row>
    <row r="185" spans="1:8" s="2" customFormat="1" x14ac:dyDescent="0.2">
      <c r="A185" s="1"/>
      <c r="C185" s="3"/>
      <c r="D185" s="3"/>
      <c r="E185" s="3"/>
      <c r="F185" s="3"/>
      <c r="G185" s="3"/>
      <c r="H185" s="89"/>
    </row>
    <row r="186" spans="1:8" s="2" customFormat="1" x14ac:dyDescent="0.2">
      <c r="A186" s="1"/>
      <c r="C186" s="3"/>
      <c r="D186" s="3"/>
      <c r="E186" s="3"/>
      <c r="F186" s="3"/>
      <c r="G186" s="3"/>
      <c r="H186" s="89"/>
    </row>
    <row r="187" spans="1:8" s="2" customFormat="1" x14ac:dyDescent="0.2">
      <c r="A187" s="1"/>
      <c r="C187" s="3"/>
      <c r="D187" s="3"/>
      <c r="E187" s="3"/>
      <c r="F187" s="3"/>
      <c r="G187" s="3"/>
      <c r="H187" s="89"/>
    </row>
    <row r="188" spans="1:8" s="2" customFormat="1" x14ac:dyDescent="0.2">
      <c r="A188" s="1"/>
      <c r="C188" s="3"/>
      <c r="D188" s="3"/>
      <c r="E188" s="3"/>
      <c r="F188" s="3"/>
      <c r="G188" s="3"/>
      <c r="H188" s="89"/>
    </row>
    <row r="189" spans="1:8" s="2" customFormat="1" x14ac:dyDescent="0.2">
      <c r="A189" s="1"/>
      <c r="C189" s="3"/>
      <c r="D189" s="3"/>
      <c r="E189" s="3"/>
      <c r="F189" s="3"/>
      <c r="G189" s="3"/>
      <c r="H189" s="89"/>
    </row>
    <row r="190" spans="1:8" s="2" customFormat="1" x14ac:dyDescent="0.2">
      <c r="A190" s="1"/>
      <c r="C190" s="3"/>
      <c r="D190" s="3"/>
      <c r="E190" s="3"/>
      <c r="F190" s="3"/>
      <c r="G190" s="3"/>
      <c r="H190" s="89"/>
    </row>
    <row r="191" spans="1:8" s="2" customFormat="1" x14ac:dyDescent="0.2">
      <c r="A191" s="1"/>
      <c r="C191" s="3"/>
      <c r="D191" s="3"/>
      <c r="E191" s="3"/>
      <c r="F191" s="3"/>
      <c r="G191" s="3"/>
      <c r="H191" s="89"/>
    </row>
    <row r="192" spans="1:8" s="2" customFormat="1" x14ac:dyDescent="0.2">
      <c r="A192" s="1"/>
      <c r="C192" s="3"/>
      <c r="D192" s="3"/>
      <c r="E192" s="3"/>
      <c r="F192" s="3"/>
      <c r="G192" s="3"/>
      <c r="H192" s="89"/>
    </row>
    <row r="193" spans="1:8" s="2" customFormat="1" x14ac:dyDescent="0.2">
      <c r="A193" s="1"/>
      <c r="C193" s="3"/>
      <c r="D193" s="3"/>
      <c r="E193" s="3"/>
      <c r="F193" s="3"/>
      <c r="G193" s="3"/>
      <c r="H193" s="89"/>
    </row>
    <row r="194" spans="1:8" s="2" customFormat="1" x14ac:dyDescent="0.2">
      <c r="A194" s="1"/>
      <c r="C194" s="3"/>
      <c r="D194" s="3"/>
      <c r="E194" s="3"/>
      <c r="F194" s="3"/>
      <c r="G194" s="3"/>
      <c r="H194" s="89"/>
    </row>
    <row r="195" spans="1:8" s="2" customFormat="1" x14ac:dyDescent="0.2">
      <c r="A195" s="1"/>
      <c r="C195" s="3"/>
      <c r="D195" s="3"/>
      <c r="E195" s="3"/>
      <c r="F195" s="3"/>
      <c r="G195" s="3"/>
      <c r="H195" s="89"/>
    </row>
    <row r="196" spans="1:8" s="2" customFormat="1" x14ac:dyDescent="0.2">
      <c r="A196" s="1"/>
      <c r="C196" s="3"/>
      <c r="D196" s="3"/>
      <c r="E196" s="3"/>
      <c r="F196" s="3"/>
      <c r="G196" s="3"/>
      <c r="H196" s="89"/>
    </row>
    <row r="197" spans="1:8" s="2" customFormat="1" x14ac:dyDescent="0.2">
      <c r="A197" s="1"/>
      <c r="C197" s="3"/>
      <c r="D197" s="3"/>
      <c r="E197" s="3"/>
      <c r="F197" s="3"/>
      <c r="G197" s="3"/>
      <c r="H197" s="89"/>
    </row>
    <row r="198" spans="1:8" s="2" customFormat="1" x14ac:dyDescent="0.2">
      <c r="A198" s="1"/>
      <c r="C198" s="3"/>
      <c r="D198" s="3"/>
      <c r="E198" s="3"/>
      <c r="F198" s="3"/>
      <c r="G198" s="3"/>
      <c r="H198" s="89"/>
    </row>
    <row r="199" spans="1:8" s="2" customFormat="1" x14ac:dyDescent="0.2">
      <c r="A199" s="1"/>
      <c r="C199" s="3"/>
      <c r="D199" s="3"/>
      <c r="E199" s="3"/>
      <c r="F199" s="3"/>
      <c r="G199" s="3"/>
      <c r="H199" s="89"/>
    </row>
    <row r="200" spans="1:8" s="2" customFormat="1" x14ac:dyDescent="0.2">
      <c r="A200" s="1"/>
      <c r="C200" s="3"/>
      <c r="D200" s="3"/>
      <c r="E200" s="3"/>
      <c r="F200" s="3"/>
      <c r="G200" s="3"/>
      <c r="H200" s="89"/>
    </row>
    <row r="201" spans="1:8" s="2" customFormat="1" x14ac:dyDescent="0.2">
      <c r="A201" s="1"/>
      <c r="C201" s="3"/>
      <c r="D201" s="3"/>
      <c r="E201" s="3"/>
      <c r="F201" s="3"/>
      <c r="G201" s="3"/>
      <c r="H201" s="89"/>
    </row>
    <row r="202" spans="1:8" s="2" customFormat="1" x14ac:dyDescent="0.2">
      <c r="A202" s="1"/>
      <c r="C202" s="3"/>
      <c r="D202" s="3"/>
      <c r="E202" s="3"/>
      <c r="F202" s="3"/>
      <c r="G202" s="3"/>
      <c r="H202" s="89"/>
    </row>
    <row r="203" spans="1:8" s="2" customFormat="1" x14ac:dyDescent="0.2">
      <c r="A203" s="1"/>
      <c r="C203" s="3"/>
      <c r="D203" s="3"/>
      <c r="E203" s="3"/>
      <c r="F203" s="3"/>
      <c r="G203" s="3"/>
      <c r="H203" s="89"/>
    </row>
    <row r="204" spans="1:8" s="2" customFormat="1" x14ac:dyDescent="0.2">
      <c r="A204" s="1"/>
      <c r="C204" s="3"/>
      <c r="D204" s="3"/>
      <c r="E204" s="3"/>
      <c r="F204" s="3"/>
      <c r="G204" s="3"/>
      <c r="H204" s="89"/>
    </row>
    <row r="205" spans="1:8" s="2" customFormat="1" x14ac:dyDescent="0.2">
      <c r="A205" s="1"/>
      <c r="C205" s="3"/>
      <c r="D205" s="3"/>
      <c r="E205" s="3"/>
      <c r="F205" s="3"/>
      <c r="G205" s="3"/>
      <c r="H205" s="89"/>
    </row>
    <row r="206" spans="1:8" s="2" customFormat="1" x14ac:dyDescent="0.2">
      <c r="A206" s="1"/>
      <c r="C206" s="3"/>
      <c r="D206" s="3"/>
      <c r="E206" s="3"/>
      <c r="F206" s="3"/>
      <c r="G206" s="3"/>
      <c r="H206" s="89"/>
    </row>
    <row r="207" spans="1:8" s="2" customFormat="1" x14ac:dyDescent="0.2">
      <c r="A207" s="1"/>
      <c r="C207" s="3"/>
      <c r="D207" s="3"/>
      <c r="E207" s="3"/>
      <c r="F207" s="3"/>
      <c r="G207" s="3"/>
      <c r="H207" s="89"/>
    </row>
    <row r="208" spans="1:8" s="2" customFormat="1" x14ac:dyDescent="0.2">
      <c r="A208" s="1"/>
      <c r="C208" s="3"/>
      <c r="D208" s="3"/>
      <c r="E208" s="3"/>
      <c r="F208" s="3"/>
      <c r="G208" s="3"/>
      <c r="H208" s="89"/>
    </row>
    <row r="209" spans="1:8" s="2" customFormat="1" x14ac:dyDescent="0.2">
      <c r="A209" s="1"/>
      <c r="C209" s="3"/>
      <c r="D209" s="3"/>
      <c r="E209" s="3"/>
      <c r="F209" s="3"/>
      <c r="G209" s="3"/>
      <c r="H209" s="89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3.5703125" customWidth="1"/>
    <col min="3" max="4" width="16" hidden="1" customWidth="1"/>
    <col min="5" max="5" width="9.5703125" customWidth="1"/>
    <col min="6" max="6" width="13.85546875" customWidth="1"/>
    <col min="7" max="7" width="11.7109375" bestFit="1" customWidth="1"/>
    <col min="8" max="8" width="11.5703125" style="90" customWidth="1"/>
    <col min="9" max="9" width="14.7109375" bestFit="1" customWidth="1"/>
  </cols>
  <sheetData>
    <row r="1" spans="1:14" s="81" customFormat="1" ht="18" x14ac:dyDescent="0.25">
      <c r="B1" s="81" t="s">
        <v>171</v>
      </c>
      <c r="H1" s="94"/>
    </row>
    <row r="2" spans="1:14" s="2" customFormat="1" x14ac:dyDescent="0.2">
      <c r="A2" s="1"/>
      <c r="B2" s="131" t="s">
        <v>227</v>
      </c>
      <c r="C2" s="131"/>
      <c r="D2" s="131"/>
      <c r="E2" s="131"/>
      <c r="F2" s="131"/>
      <c r="G2" s="131"/>
      <c r="H2" s="89"/>
    </row>
    <row r="3" spans="1:14" s="2" customFormat="1" x14ac:dyDescent="0.2">
      <c r="A3" s="82" t="s">
        <v>197</v>
      </c>
      <c r="B3" s="82"/>
      <c r="C3" s="9"/>
      <c r="D3" s="9"/>
      <c r="E3" s="9"/>
      <c r="F3" s="9"/>
      <c r="G3" s="9"/>
      <c r="H3" s="89"/>
    </row>
    <row r="4" spans="1:14" s="2" customFormat="1" x14ac:dyDescent="0.2">
      <c r="A4" s="1"/>
      <c r="C4" s="3"/>
      <c r="D4" s="3"/>
      <c r="E4" s="3"/>
      <c r="F4" s="3"/>
      <c r="G4" s="3"/>
      <c r="H4" s="89"/>
    </row>
    <row r="5" spans="1:14" s="2" customFormat="1" ht="13.5" thickBot="1" x14ac:dyDescent="0.25">
      <c r="A5" s="1" t="s">
        <v>172</v>
      </c>
      <c r="C5" s="3"/>
      <c r="D5" s="3"/>
      <c r="E5" s="3"/>
      <c r="F5" s="3"/>
      <c r="G5" s="3" t="s">
        <v>0</v>
      </c>
      <c r="H5" s="89"/>
    </row>
    <row r="6" spans="1:14" s="2" customFormat="1" ht="27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14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14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14" s="14" customFormat="1" ht="13.5" thickBot="1" x14ac:dyDescent="0.25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  <c r="N9" s="2"/>
    </row>
    <row r="10" spans="1:14" s="2" customFormat="1" ht="13.5" thickTop="1" x14ac:dyDescent="0.2">
      <c r="A10" s="99" t="s">
        <v>5</v>
      </c>
      <c r="B10" s="103" t="s">
        <v>6</v>
      </c>
      <c r="C10" s="101">
        <f>C11+C14+C15+C19+C20+C26+C17</f>
        <v>6961977</v>
      </c>
      <c r="D10" s="102">
        <f>D11+D14+D15+D19+D20+D26+D17</f>
        <v>4801037.74</v>
      </c>
      <c r="E10" s="101">
        <v>0</v>
      </c>
      <c r="F10" s="17">
        <f t="shared" ref="F10:G10" si="0">F11+F14+F15+F19+F20+F26+F17</f>
        <v>0</v>
      </c>
      <c r="G10" s="17">
        <f t="shared" si="0"/>
        <v>0</v>
      </c>
      <c r="H10" s="17">
        <f>SUM(F10-G10)</f>
        <v>0</v>
      </c>
    </row>
    <row r="11" spans="1:14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14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14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14" s="2" customFormat="1" x14ac:dyDescent="0.2">
      <c r="A14" s="160" t="s">
        <v>12</v>
      </c>
      <c r="B14" s="113" t="s">
        <v>13</v>
      </c>
      <c r="C14" s="114">
        <v>1710000</v>
      </c>
      <c r="D14" s="115">
        <v>1110000</v>
      </c>
      <c r="E14" s="114">
        <v>0</v>
      </c>
      <c r="F14" s="127">
        <v>0</v>
      </c>
      <c r="G14" s="127">
        <v>0</v>
      </c>
      <c r="H14" s="17">
        <f t="shared" si="1"/>
        <v>0</v>
      </c>
    </row>
    <row r="15" spans="1:14" s="2" customFormat="1" x14ac:dyDescent="0.2">
      <c r="A15" s="160"/>
      <c r="B15" s="113" t="s">
        <v>14</v>
      </c>
      <c r="C15" s="114">
        <v>3145537</v>
      </c>
      <c r="D15" s="115">
        <v>2565537</v>
      </c>
      <c r="E15" s="114">
        <v>0</v>
      </c>
      <c r="F15" s="127">
        <v>0</v>
      </c>
      <c r="G15" s="127">
        <v>0</v>
      </c>
      <c r="H15" s="17">
        <f t="shared" si="1"/>
        <v>0</v>
      </c>
    </row>
    <row r="16" spans="1:14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11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  <c r="K17" s="97"/>
    </row>
    <row r="18" spans="1:11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11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  <c r="K19" s="97"/>
    </row>
    <row r="20" spans="1:11" s="2" customFormat="1" x14ac:dyDescent="0.2">
      <c r="A20" s="99" t="s">
        <v>19</v>
      </c>
      <c r="B20" s="103" t="s">
        <v>20</v>
      </c>
      <c r="C20" s="101">
        <f>C21+C22+C23</f>
        <v>0</v>
      </c>
      <c r="D20" s="102"/>
      <c r="E20" s="101">
        <v>0</v>
      </c>
      <c r="F20" s="17">
        <f t="shared" ref="F20:G20" si="2">F21+F22+F23</f>
        <v>0</v>
      </c>
      <c r="G20" s="17">
        <f t="shared" si="2"/>
        <v>0</v>
      </c>
      <c r="H20" s="17">
        <f t="shared" si="1"/>
        <v>0</v>
      </c>
    </row>
    <row r="21" spans="1:11" s="2" customFormat="1" x14ac:dyDescent="0.2">
      <c r="A21" s="99" t="s">
        <v>21</v>
      </c>
      <c r="B21" s="103" t="s">
        <v>22</v>
      </c>
      <c r="C21" s="114"/>
      <c r="D21" s="115"/>
      <c r="E21" s="114"/>
      <c r="F21" s="127"/>
      <c r="G21" s="127"/>
      <c r="H21" s="17">
        <f t="shared" si="1"/>
        <v>0</v>
      </c>
    </row>
    <row r="22" spans="1:11" s="2" customFormat="1" x14ac:dyDescent="0.2">
      <c r="A22" s="99" t="s">
        <v>23</v>
      </c>
      <c r="B22" s="103" t="s">
        <v>24</v>
      </c>
      <c r="C22" s="114">
        <v>0</v>
      </c>
      <c r="D22" s="115"/>
      <c r="E22" s="114">
        <v>0</v>
      </c>
      <c r="F22" s="127">
        <v>0</v>
      </c>
      <c r="G22" s="127">
        <v>0</v>
      </c>
      <c r="H22" s="17">
        <f t="shared" si="1"/>
        <v>0</v>
      </c>
    </row>
    <row r="23" spans="1:11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11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11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11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11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11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11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11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11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11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99" t="s">
        <v>47</v>
      </c>
      <c r="B36" s="100" t="s">
        <v>48</v>
      </c>
      <c r="C36" s="101">
        <f>1600+2600+2000</f>
        <v>6200</v>
      </c>
      <c r="D36" s="102">
        <v>3359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99" t="s">
        <v>38</v>
      </c>
      <c r="B45" s="103" t="s">
        <v>61</v>
      </c>
      <c r="C45" s="101">
        <v>12000</v>
      </c>
      <c r="D45" s="102">
        <v>4998</v>
      </c>
      <c r="E45" s="101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38.2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99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99" t="s">
        <v>37</v>
      </c>
      <c r="B61" s="103" t="s">
        <v>79</v>
      </c>
      <c r="C61" s="101">
        <f>(C55+C57+C58+C56)*0.2003</f>
        <v>929671.81910000008</v>
      </c>
      <c r="D61" s="102">
        <v>442373</v>
      </c>
      <c r="E61" s="101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99" t="s">
        <v>39</v>
      </c>
      <c r="B69" s="103" t="s">
        <v>88</v>
      </c>
      <c r="C69" s="101">
        <v>2000</v>
      </c>
      <c r="D69" s="102">
        <v>3373</v>
      </c>
      <c r="E69" s="101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x14ac:dyDescent="0.2">
      <c r="A83" s="15" t="s">
        <v>103</v>
      </c>
      <c r="B83" s="16" t="s">
        <v>212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27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10000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>
        <v>10000</v>
      </c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-10000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  <c r="H102" s="89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  <c r="H103" s="89"/>
    </row>
    <row r="104" spans="1:9" s="2" customFormat="1" x14ac:dyDescent="0.2">
      <c r="A104" s="1"/>
      <c r="C104" s="57"/>
      <c r="D104" s="57"/>
      <c r="E104" s="57"/>
      <c r="F104" s="57"/>
      <c r="G104" s="57"/>
      <c r="H104" s="89"/>
    </row>
    <row r="105" spans="1:9" s="2" customFormat="1" x14ac:dyDescent="0.2">
      <c r="A105" s="1"/>
      <c r="C105" s="57"/>
      <c r="D105" s="57"/>
      <c r="E105" s="57"/>
      <c r="F105" s="57"/>
      <c r="G105" s="57"/>
      <c r="H105" s="89"/>
    </row>
    <row r="106" spans="1:9" s="2" customFormat="1" x14ac:dyDescent="0.2">
      <c r="A106" s="1"/>
      <c r="C106" s="57"/>
      <c r="D106" s="57"/>
      <c r="E106" s="57"/>
      <c r="F106" s="57"/>
      <c r="G106" s="57"/>
      <c r="H106" s="89"/>
    </row>
    <row r="107" spans="1:9" s="2" customFormat="1" x14ac:dyDescent="0.2">
      <c r="A107" s="1"/>
      <c r="C107" s="57"/>
      <c r="D107" s="57"/>
      <c r="E107" s="57"/>
      <c r="F107" s="57"/>
      <c r="G107" s="57"/>
      <c r="H107" s="89"/>
    </row>
    <row r="108" spans="1:9" s="2" customFormat="1" x14ac:dyDescent="0.2">
      <c r="A108" s="1"/>
      <c r="C108" s="57"/>
      <c r="D108" s="57"/>
      <c r="E108" s="57"/>
      <c r="F108" s="57"/>
      <c r="G108" s="57"/>
      <c r="H108" s="89"/>
    </row>
    <row r="109" spans="1:9" s="2" customFormat="1" x14ac:dyDescent="0.2">
      <c r="A109" s="1"/>
      <c r="C109" s="57"/>
      <c r="D109" s="57"/>
      <c r="E109" s="57"/>
      <c r="F109" s="57"/>
      <c r="G109" s="57"/>
      <c r="H109" s="89"/>
    </row>
    <row r="110" spans="1:9" s="2" customFormat="1" x14ac:dyDescent="0.2">
      <c r="A110" s="1"/>
      <c r="C110" s="57"/>
      <c r="D110" s="57"/>
      <c r="E110" s="57"/>
      <c r="F110" s="57"/>
      <c r="G110" s="57"/>
      <c r="H110" s="89"/>
    </row>
    <row r="111" spans="1:9" s="2" customFormat="1" x14ac:dyDescent="0.2">
      <c r="A111" s="1"/>
      <c r="C111" s="57"/>
      <c r="D111" s="57"/>
      <c r="E111" s="57"/>
      <c r="F111" s="57"/>
      <c r="G111" s="57"/>
      <c r="H111" s="89"/>
    </row>
    <row r="112" spans="1:9" s="2" customFormat="1" x14ac:dyDescent="0.2">
      <c r="A112" s="1"/>
      <c r="C112" s="57"/>
      <c r="D112" s="57"/>
      <c r="E112" s="57"/>
      <c r="F112" s="57"/>
      <c r="G112" s="57"/>
      <c r="H112" s="89"/>
    </row>
    <row r="113" spans="1:8" s="2" customFormat="1" x14ac:dyDescent="0.2">
      <c r="A113" s="1"/>
      <c r="C113" s="57"/>
      <c r="D113" s="57"/>
      <c r="E113" s="57"/>
      <c r="F113" s="57"/>
      <c r="G113" s="57"/>
      <c r="H113" s="89"/>
    </row>
    <row r="114" spans="1:8" s="2" customFormat="1" x14ac:dyDescent="0.2">
      <c r="A114" s="1"/>
      <c r="C114" s="57"/>
      <c r="D114" s="57"/>
      <c r="E114" s="57"/>
      <c r="F114" s="57"/>
      <c r="G114" s="57"/>
      <c r="H114" s="89"/>
    </row>
    <row r="115" spans="1:8" s="2" customFormat="1" x14ac:dyDescent="0.2">
      <c r="A115" s="1"/>
      <c r="C115" s="57"/>
      <c r="D115" s="57"/>
      <c r="E115" s="57"/>
      <c r="F115" s="57"/>
      <c r="G115" s="57"/>
      <c r="H115" s="89"/>
    </row>
    <row r="116" spans="1:8" s="2" customFormat="1" x14ac:dyDescent="0.2">
      <c r="A116" s="1"/>
      <c r="C116" s="57"/>
      <c r="D116" s="57"/>
      <c r="E116" s="57"/>
      <c r="F116" s="57"/>
      <c r="G116" s="57"/>
      <c r="H116" s="89"/>
    </row>
    <row r="117" spans="1:8" s="2" customFormat="1" x14ac:dyDescent="0.2">
      <c r="A117" s="1"/>
      <c r="C117" s="57"/>
      <c r="D117" s="57"/>
      <c r="E117" s="57"/>
      <c r="F117" s="57"/>
      <c r="G117" s="57"/>
      <c r="H117" s="89"/>
    </row>
    <row r="118" spans="1:8" s="2" customFormat="1" x14ac:dyDescent="0.2">
      <c r="A118" s="1"/>
      <c r="C118" s="57"/>
      <c r="D118" s="57"/>
      <c r="E118" s="57"/>
      <c r="F118" s="57"/>
      <c r="G118" s="57"/>
      <c r="H118" s="89"/>
    </row>
    <row r="119" spans="1:8" s="2" customFormat="1" x14ac:dyDescent="0.2">
      <c r="A119" s="1"/>
      <c r="C119" s="57"/>
      <c r="D119" s="57"/>
      <c r="E119" s="57"/>
      <c r="F119" s="57"/>
      <c r="G119" s="57"/>
      <c r="H119" s="89"/>
    </row>
    <row r="120" spans="1:8" s="2" customFormat="1" x14ac:dyDescent="0.2">
      <c r="A120" s="1"/>
      <c r="C120" s="57"/>
      <c r="D120" s="57"/>
      <c r="E120" s="57"/>
      <c r="F120" s="57"/>
      <c r="G120" s="57"/>
      <c r="H120" s="89"/>
    </row>
    <row r="121" spans="1:8" s="2" customFormat="1" x14ac:dyDescent="0.2">
      <c r="A121" s="1"/>
      <c r="C121" s="57"/>
      <c r="D121" s="57"/>
      <c r="E121" s="57"/>
      <c r="F121" s="57"/>
      <c r="G121" s="57"/>
      <c r="H121" s="89"/>
    </row>
    <row r="122" spans="1:8" s="2" customFormat="1" x14ac:dyDescent="0.2">
      <c r="A122" s="1"/>
      <c r="C122" s="3"/>
      <c r="D122" s="3"/>
      <c r="E122" s="3"/>
      <c r="F122" s="3"/>
      <c r="G122" s="3"/>
      <c r="H122" s="89"/>
    </row>
    <row r="123" spans="1:8" s="2" customFormat="1" x14ac:dyDescent="0.2">
      <c r="A123" s="1"/>
      <c r="C123" s="3"/>
      <c r="D123" s="3"/>
      <c r="E123" s="3"/>
      <c r="F123" s="3"/>
      <c r="G123" s="3"/>
      <c r="H123" s="89"/>
    </row>
    <row r="124" spans="1:8" s="2" customFormat="1" x14ac:dyDescent="0.2">
      <c r="A124" s="1"/>
      <c r="C124" s="3"/>
      <c r="D124" s="3"/>
      <c r="E124" s="3"/>
      <c r="F124" s="3"/>
      <c r="G124" s="3"/>
      <c r="H124" s="89"/>
    </row>
    <row r="125" spans="1:8" s="2" customFormat="1" x14ac:dyDescent="0.2">
      <c r="A125" s="1"/>
      <c r="C125" s="3"/>
      <c r="D125" s="3"/>
      <c r="E125" s="3"/>
      <c r="F125" s="3"/>
      <c r="G125" s="3"/>
      <c r="H125" s="89"/>
    </row>
    <row r="126" spans="1:8" s="2" customFormat="1" x14ac:dyDescent="0.2">
      <c r="A126" s="1"/>
      <c r="C126" s="3"/>
      <c r="D126" s="3"/>
      <c r="E126" s="3"/>
      <c r="F126" s="3"/>
      <c r="G126" s="3"/>
      <c r="H126" s="89"/>
    </row>
    <row r="127" spans="1:8" s="2" customFormat="1" x14ac:dyDescent="0.2">
      <c r="A127" s="1"/>
      <c r="C127" s="3"/>
      <c r="D127" s="3"/>
      <c r="E127" s="3"/>
      <c r="F127" s="3"/>
      <c r="G127" s="3"/>
      <c r="H127" s="89"/>
    </row>
    <row r="128" spans="1:8" s="2" customFormat="1" x14ac:dyDescent="0.2">
      <c r="A128" s="1"/>
      <c r="C128" s="3"/>
      <c r="D128" s="3"/>
      <c r="E128" s="3"/>
      <c r="F128" s="3"/>
      <c r="G128" s="3"/>
      <c r="H128" s="89"/>
    </row>
    <row r="129" spans="1:8" s="2" customFormat="1" x14ac:dyDescent="0.2">
      <c r="A129" s="1"/>
      <c r="C129" s="3"/>
      <c r="D129" s="3"/>
      <c r="E129" s="3"/>
      <c r="F129" s="3"/>
      <c r="G129" s="3"/>
      <c r="H129" s="89"/>
    </row>
    <row r="130" spans="1:8" s="2" customFormat="1" x14ac:dyDescent="0.2">
      <c r="A130" s="1"/>
      <c r="C130" s="3"/>
      <c r="D130" s="3"/>
      <c r="E130" s="3"/>
      <c r="F130" s="3"/>
      <c r="G130" s="3"/>
      <c r="H130" s="89"/>
    </row>
    <row r="131" spans="1:8" s="2" customFormat="1" x14ac:dyDescent="0.2">
      <c r="A131" s="1"/>
      <c r="C131" s="3"/>
      <c r="D131" s="3"/>
      <c r="E131" s="3"/>
      <c r="F131" s="3"/>
      <c r="G131" s="3"/>
      <c r="H131" s="89"/>
    </row>
    <row r="132" spans="1:8" s="2" customFormat="1" x14ac:dyDescent="0.2">
      <c r="A132" s="1"/>
      <c r="C132" s="3"/>
      <c r="D132" s="3"/>
      <c r="E132" s="3"/>
      <c r="F132" s="3"/>
      <c r="G132" s="3"/>
      <c r="H132" s="89"/>
    </row>
    <row r="133" spans="1:8" s="2" customFormat="1" x14ac:dyDescent="0.2">
      <c r="A133" s="1"/>
      <c r="C133" s="3"/>
      <c r="D133" s="3"/>
      <c r="E133" s="3"/>
      <c r="F133" s="3"/>
      <c r="G133" s="3"/>
      <c r="H133" s="89"/>
    </row>
    <row r="134" spans="1:8" s="2" customFormat="1" x14ac:dyDescent="0.2">
      <c r="A134" s="1"/>
      <c r="C134" s="3"/>
      <c r="D134" s="3"/>
      <c r="E134" s="3"/>
      <c r="F134" s="3"/>
      <c r="G134" s="3"/>
      <c r="H134" s="89"/>
    </row>
    <row r="135" spans="1:8" s="2" customFormat="1" x14ac:dyDescent="0.2">
      <c r="A135" s="1"/>
      <c r="C135" s="3"/>
      <c r="D135" s="3"/>
      <c r="E135" s="3"/>
      <c r="F135" s="3"/>
      <c r="G135" s="3"/>
      <c r="H135" s="89"/>
    </row>
    <row r="136" spans="1:8" s="2" customFormat="1" x14ac:dyDescent="0.2">
      <c r="A136" s="1"/>
      <c r="C136" s="3"/>
      <c r="D136" s="3"/>
      <c r="E136" s="3"/>
      <c r="F136" s="3"/>
      <c r="G136" s="3"/>
      <c r="H136" s="89"/>
    </row>
    <row r="137" spans="1:8" s="2" customFormat="1" x14ac:dyDescent="0.2">
      <c r="A137" s="1"/>
      <c r="C137" s="3"/>
      <c r="D137" s="3"/>
      <c r="E137" s="3"/>
      <c r="F137" s="3"/>
      <c r="G137" s="3"/>
      <c r="H137" s="89"/>
    </row>
    <row r="138" spans="1:8" s="2" customFormat="1" x14ac:dyDescent="0.2">
      <c r="A138" s="1"/>
      <c r="C138" s="3"/>
      <c r="D138" s="3"/>
      <c r="E138" s="3"/>
      <c r="F138" s="3"/>
      <c r="G138" s="3"/>
      <c r="H138" s="89"/>
    </row>
    <row r="139" spans="1:8" s="2" customFormat="1" x14ac:dyDescent="0.2">
      <c r="A139" s="1"/>
      <c r="C139" s="3"/>
      <c r="D139" s="3"/>
      <c r="E139" s="3"/>
      <c r="F139" s="3"/>
      <c r="G139" s="3"/>
      <c r="H139" s="89"/>
    </row>
    <row r="140" spans="1:8" s="2" customFormat="1" x14ac:dyDescent="0.2">
      <c r="A140" s="1"/>
      <c r="C140" s="3"/>
      <c r="D140" s="3"/>
      <c r="E140" s="3"/>
      <c r="F140" s="3"/>
      <c r="G140" s="3"/>
      <c r="H140" s="89"/>
    </row>
    <row r="141" spans="1:8" s="2" customFormat="1" x14ac:dyDescent="0.2">
      <c r="A141" s="1"/>
      <c r="C141" s="3"/>
      <c r="D141" s="3"/>
      <c r="E141" s="3"/>
      <c r="F141" s="3"/>
      <c r="G141" s="3"/>
      <c r="H141" s="89"/>
    </row>
    <row r="142" spans="1:8" s="2" customFormat="1" x14ac:dyDescent="0.2">
      <c r="A142" s="1"/>
      <c r="C142" s="3"/>
      <c r="D142" s="3"/>
      <c r="E142" s="3"/>
      <c r="F142" s="3"/>
      <c r="G142" s="3"/>
      <c r="H142" s="89"/>
    </row>
    <row r="143" spans="1:8" s="2" customFormat="1" x14ac:dyDescent="0.2">
      <c r="A143" s="1"/>
      <c r="C143" s="3"/>
      <c r="D143" s="3"/>
      <c r="E143" s="3"/>
      <c r="F143" s="3"/>
      <c r="G143" s="3"/>
      <c r="H143" s="89"/>
    </row>
    <row r="144" spans="1:8" s="2" customFormat="1" x14ac:dyDescent="0.2">
      <c r="A144" s="1"/>
      <c r="C144" s="3"/>
      <c r="D144" s="3"/>
      <c r="E144" s="3"/>
      <c r="F144" s="3"/>
      <c r="G144" s="3"/>
      <c r="H144" s="89"/>
    </row>
    <row r="145" spans="1:8" s="2" customFormat="1" x14ac:dyDescent="0.2">
      <c r="A145" s="1"/>
      <c r="C145" s="3"/>
      <c r="D145" s="3"/>
      <c r="E145" s="3"/>
      <c r="F145" s="3"/>
      <c r="G145" s="3"/>
      <c r="H145" s="89"/>
    </row>
    <row r="146" spans="1:8" s="2" customFormat="1" x14ac:dyDescent="0.2">
      <c r="A146" s="1"/>
      <c r="C146" s="3"/>
      <c r="D146" s="3"/>
      <c r="E146" s="3"/>
      <c r="F146" s="3"/>
      <c r="G146" s="3"/>
      <c r="H146" s="89"/>
    </row>
    <row r="147" spans="1:8" s="2" customFormat="1" x14ac:dyDescent="0.2">
      <c r="A147" s="1"/>
      <c r="C147" s="3"/>
      <c r="D147" s="3"/>
      <c r="E147" s="3"/>
      <c r="F147" s="3"/>
      <c r="G147" s="3"/>
      <c r="H147" s="89"/>
    </row>
    <row r="148" spans="1:8" s="2" customFormat="1" x14ac:dyDescent="0.2">
      <c r="A148" s="1"/>
      <c r="C148" s="3"/>
      <c r="D148" s="3"/>
      <c r="E148" s="3"/>
      <c r="F148" s="3"/>
      <c r="G148" s="3"/>
      <c r="H148" s="89"/>
    </row>
    <row r="149" spans="1:8" s="2" customFormat="1" x14ac:dyDescent="0.2">
      <c r="A149" s="1"/>
      <c r="C149" s="3"/>
      <c r="D149" s="3"/>
      <c r="E149" s="3"/>
      <c r="F149" s="3"/>
      <c r="G149" s="3"/>
      <c r="H149" s="89"/>
    </row>
    <row r="150" spans="1:8" s="2" customFormat="1" x14ac:dyDescent="0.2">
      <c r="A150" s="1"/>
      <c r="C150" s="3"/>
      <c r="D150" s="3"/>
      <c r="E150" s="3"/>
      <c r="F150" s="3"/>
      <c r="G150" s="3"/>
      <c r="H150" s="89"/>
    </row>
    <row r="151" spans="1:8" s="2" customFormat="1" x14ac:dyDescent="0.2">
      <c r="A151" s="1"/>
      <c r="C151" s="3"/>
      <c r="D151" s="3"/>
      <c r="E151" s="3"/>
      <c r="F151" s="3"/>
      <c r="G151" s="3"/>
      <c r="H151" s="89"/>
    </row>
    <row r="152" spans="1:8" s="2" customFormat="1" x14ac:dyDescent="0.2">
      <c r="A152" s="1"/>
      <c r="C152" s="3"/>
      <c r="D152" s="3"/>
      <c r="E152" s="3"/>
      <c r="F152" s="3"/>
      <c r="G152" s="3"/>
      <c r="H152" s="89"/>
    </row>
    <row r="153" spans="1:8" s="2" customFormat="1" x14ac:dyDescent="0.2">
      <c r="A153" s="1"/>
      <c r="C153" s="3"/>
      <c r="D153" s="3"/>
      <c r="E153" s="3"/>
      <c r="F153" s="3"/>
      <c r="G153" s="3"/>
      <c r="H153" s="89"/>
    </row>
    <row r="154" spans="1:8" s="2" customFormat="1" x14ac:dyDescent="0.2">
      <c r="A154" s="1"/>
      <c r="C154" s="3"/>
      <c r="D154" s="3"/>
      <c r="E154" s="3"/>
      <c r="F154" s="3"/>
      <c r="G154" s="3"/>
      <c r="H154" s="89"/>
    </row>
    <row r="155" spans="1:8" s="2" customFormat="1" x14ac:dyDescent="0.2">
      <c r="A155" s="1"/>
      <c r="C155" s="3"/>
      <c r="D155" s="3"/>
      <c r="E155" s="3"/>
      <c r="F155" s="3"/>
      <c r="G155" s="3"/>
      <c r="H155" s="89"/>
    </row>
    <row r="156" spans="1:8" s="2" customFormat="1" x14ac:dyDescent="0.2">
      <c r="A156" s="1"/>
      <c r="C156" s="3"/>
      <c r="D156" s="3"/>
      <c r="E156" s="3"/>
      <c r="F156" s="3"/>
      <c r="G156" s="3"/>
      <c r="H156" s="89"/>
    </row>
    <row r="157" spans="1:8" s="2" customFormat="1" x14ac:dyDescent="0.2">
      <c r="A157" s="1"/>
      <c r="C157" s="3"/>
      <c r="D157" s="3"/>
      <c r="E157" s="3"/>
      <c r="F157" s="3"/>
      <c r="G157" s="3"/>
      <c r="H157" s="89"/>
    </row>
    <row r="158" spans="1:8" s="2" customFormat="1" x14ac:dyDescent="0.2">
      <c r="A158" s="1"/>
      <c r="C158" s="3"/>
      <c r="D158" s="3"/>
      <c r="E158" s="3"/>
      <c r="F158" s="3"/>
      <c r="G158" s="3"/>
      <c r="H158" s="89"/>
    </row>
    <row r="159" spans="1:8" s="2" customFormat="1" x14ac:dyDescent="0.2">
      <c r="A159" s="1"/>
      <c r="C159" s="3"/>
      <c r="D159" s="3"/>
      <c r="E159" s="3"/>
      <c r="F159" s="3"/>
      <c r="G159" s="3"/>
      <c r="H159" s="89"/>
    </row>
    <row r="160" spans="1:8" s="2" customFormat="1" x14ac:dyDescent="0.2">
      <c r="A160" s="1"/>
      <c r="C160" s="3"/>
      <c r="D160" s="3"/>
      <c r="E160" s="3"/>
      <c r="F160" s="3"/>
      <c r="G160" s="3"/>
      <c r="H160" s="89"/>
    </row>
    <row r="161" spans="1:8" s="2" customFormat="1" x14ac:dyDescent="0.2">
      <c r="A161" s="1"/>
      <c r="C161" s="3"/>
      <c r="D161" s="3"/>
      <c r="E161" s="3"/>
      <c r="F161" s="3"/>
      <c r="G161" s="3"/>
      <c r="H161" s="89"/>
    </row>
    <row r="162" spans="1:8" s="2" customFormat="1" x14ac:dyDescent="0.2">
      <c r="A162" s="1"/>
      <c r="C162" s="3"/>
      <c r="D162" s="3"/>
      <c r="E162" s="3"/>
      <c r="F162" s="3"/>
      <c r="G162" s="3"/>
      <c r="H162" s="89"/>
    </row>
    <row r="163" spans="1:8" s="2" customFormat="1" x14ac:dyDescent="0.2">
      <c r="A163" s="1"/>
      <c r="C163" s="3"/>
      <c r="D163" s="3"/>
      <c r="E163" s="3"/>
      <c r="F163" s="3"/>
      <c r="G163" s="3"/>
      <c r="H163" s="89"/>
    </row>
    <row r="164" spans="1:8" s="2" customFormat="1" x14ac:dyDescent="0.2">
      <c r="A164" s="1"/>
      <c r="C164" s="3"/>
      <c r="D164" s="3"/>
      <c r="E164" s="3"/>
      <c r="F164" s="3"/>
      <c r="G164" s="3"/>
      <c r="H164" s="89"/>
    </row>
    <row r="165" spans="1:8" s="2" customFormat="1" x14ac:dyDescent="0.2">
      <c r="A165" s="1"/>
      <c r="C165" s="3"/>
      <c r="D165" s="3"/>
      <c r="E165" s="3"/>
      <c r="F165" s="3"/>
      <c r="G165" s="3"/>
      <c r="H165" s="89"/>
    </row>
    <row r="166" spans="1:8" s="2" customFormat="1" x14ac:dyDescent="0.2">
      <c r="A166" s="1"/>
      <c r="C166" s="3"/>
      <c r="D166" s="3"/>
      <c r="E166" s="3"/>
      <c r="F166" s="3"/>
      <c r="G166" s="3"/>
      <c r="H166" s="89"/>
    </row>
    <row r="167" spans="1:8" s="2" customFormat="1" x14ac:dyDescent="0.2">
      <c r="A167" s="1"/>
      <c r="C167" s="3"/>
      <c r="D167" s="3"/>
      <c r="E167" s="3"/>
      <c r="F167" s="3"/>
      <c r="G167" s="3"/>
      <c r="H167" s="89"/>
    </row>
    <row r="168" spans="1:8" s="2" customFormat="1" x14ac:dyDescent="0.2">
      <c r="A168" s="1"/>
      <c r="C168" s="3"/>
      <c r="D168" s="3"/>
      <c r="E168" s="3"/>
      <c r="F168" s="3"/>
      <c r="G168" s="3"/>
      <c r="H168" s="89"/>
    </row>
    <row r="169" spans="1:8" s="2" customFormat="1" x14ac:dyDescent="0.2">
      <c r="A169" s="1"/>
      <c r="C169" s="3"/>
      <c r="D169" s="3"/>
      <c r="E169" s="3"/>
      <c r="F169" s="3"/>
      <c r="G169" s="3"/>
      <c r="H169" s="89"/>
    </row>
    <row r="170" spans="1:8" s="2" customFormat="1" x14ac:dyDescent="0.2">
      <c r="A170" s="1"/>
      <c r="C170" s="3"/>
      <c r="D170" s="3"/>
      <c r="E170" s="3"/>
      <c r="F170" s="3"/>
      <c r="G170" s="3"/>
      <c r="H170" s="89"/>
    </row>
    <row r="171" spans="1:8" s="2" customFormat="1" x14ac:dyDescent="0.2">
      <c r="A171" s="1"/>
      <c r="C171" s="3"/>
      <c r="D171" s="3"/>
      <c r="E171" s="3"/>
      <c r="F171" s="3"/>
      <c r="G171" s="3"/>
      <c r="H171" s="89"/>
    </row>
    <row r="172" spans="1:8" s="2" customFormat="1" x14ac:dyDescent="0.2">
      <c r="A172" s="1"/>
      <c r="C172" s="3"/>
      <c r="D172" s="3"/>
      <c r="E172" s="3"/>
      <c r="F172" s="3"/>
      <c r="G172" s="3"/>
      <c r="H172" s="89"/>
    </row>
    <row r="173" spans="1:8" s="2" customFormat="1" x14ac:dyDescent="0.2">
      <c r="A173" s="1"/>
      <c r="C173" s="3"/>
      <c r="D173" s="3"/>
      <c r="E173" s="3"/>
      <c r="F173" s="3"/>
      <c r="G173" s="3"/>
      <c r="H173" s="89"/>
    </row>
    <row r="174" spans="1:8" s="2" customFormat="1" x14ac:dyDescent="0.2">
      <c r="A174" s="1"/>
      <c r="C174" s="3"/>
      <c r="D174" s="3"/>
      <c r="E174" s="3"/>
      <c r="F174" s="3"/>
      <c r="G174" s="3"/>
      <c r="H174" s="89"/>
    </row>
    <row r="175" spans="1:8" s="2" customFormat="1" x14ac:dyDescent="0.2">
      <c r="A175" s="1"/>
      <c r="C175" s="3"/>
      <c r="D175" s="3"/>
      <c r="E175" s="3"/>
      <c r="F175" s="3"/>
      <c r="G175" s="3"/>
      <c r="H175" s="89"/>
    </row>
    <row r="176" spans="1:8" s="2" customFormat="1" x14ac:dyDescent="0.2">
      <c r="A176" s="1"/>
      <c r="C176" s="3"/>
      <c r="D176" s="3"/>
      <c r="E176" s="3"/>
      <c r="F176" s="3"/>
      <c r="G176" s="3"/>
      <c r="H176" s="89"/>
    </row>
    <row r="177" spans="1:8" s="2" customFormat="1" x14ac:dyDescent="0.2">
      <c r="A177" s="1"/>
      <c r="C177" s="3"/>
      <c r="D177" s="3"/>
      <c r="E177" s="3"/>
      <c r="F177" s="3"/>
      <c r="G177" s="3"/>
      <c r="H177" s="89"/>
    </row>
    <row r="178" spans="1:8" s="2" customFormat="1" x14ac:dyDescent="0.2">
      <c r="A178" s="1"/>
      <c r="C178" s="3"/>
      <c r="D178" s="3"/>
      <c r="E178" s="3"/>
      <c r="F178" s="3"/>
      <c r="G178" s="3"/>
      <c r="H178" s="89"/>
    </row>
    <row r="179" spans="1:8" s="2" customFormat="1" x14ac:dyDescent="0.2">
      <c r="A179" s="1"/>
      <c r="C179" s="3"/>
      <c r="D179" s="3"/>
      <c r="E179" s="3"/>
      <c r="F179" s="3"/>
      <c r="G179" s="3"/>
      <c r="H179" s="89"/>
    </row>
    <row r="180" spans="1:8" s="2" customFormat="1" x14ac:dyDescent="0.2">
      <c r="A180" s="1"/>
      <c r="C180" s="3"/>
      <c r="D180" s="3"/>
      <c r="E180" s="3"/>
      <c r="F180" s="3"/>
      <c r="G180" s="3"/>
      <c r="H180" s="89"/>
    </row>
    <row r="181" spans="1:8" s="2" customFormat="1" x14ac:dyDescent="0.2">
      <c r="A181" s="1"/>
      <c r="C181" s="3"/>
      <c r="D181" s="3"/>
      <c r="E181" s="3"/>
      <c r="F181" s="3"/>
      <c r="G181" s="3"/>
      <c r="H181" s="89"/>
    </row>
    <row r="182" spans="1:8" s="2" customFormat="1" x14ac:dyDescent="0.2">
      <c r="A182" s="1"/>
      <c r="C182" s="3"/>
      <c r="D182" s="3"/>
      <c r="E182" s="3"/>
      <c r="F182" s="3"/>
      <c r="G182" s="3"/>
      <c r="H182" s="89"/>
    </row>
    <row r="183" spans="1:8" s="2" customFormat="1" x14ac:dyDescent="0.2">
      <c r="A183" s="1"/>
      <c r="C183" s="3"/>
      <c r="D183" s="3"/>
      <c r="E183" s="3"/>
      <c r="F183" s="3"/>
      <c r="G183" s="3"/>
      <c r="H183" s="89"/>
    </row>
    <row r="184" spans="1:8" s="2" customFormat="1" x14ac:dyDescent="0.2">
      <c r="A184" s="1"/>
      <c r="C184" s="3"/>
      <c r="D184" s="3"/>
      <c r="E184" s="3"/>
      <c r="F184" s="3"/>
      <c r="G184" s="3"/>
      <c r="H184" s="89"/>
    </row>
    <row r="185" spans="1:8" s="2" customFormat="1" x14ac:dyDescent="0.2">
      <c r="A185" s="1"/>
      <c r="C185" s="3"/>
      <c r="D185" s="3"/>
      <c r="E185" s="3"/>
      <c r="F185" s="3"/>
      <c r="G185" s="3"/>
      <c r="H185" s="89"/>
    </row>
    <row r="186" spans="1:8" s="2" customFormat="1" x14ac:dyDescent="0.2">
      <c r="A186" s="1"/>
      <c r="C186" s="3"/>
      <c r="D186" s="3"/>
      <c r="E186" s="3"/>
      <c r="F186" s="3"/>
      <c r="G186" s="3"/>
      <c r="H186" s="89"/>
    </row>
    <row r="187" spans="1:8" s="2" customFormat="1" x14ac:dyDescent="0.2">
      <c r="A187" s="1"/>
      <c r="C187" s="3"/>
      <c r="D187" s="3"/>
      <c r="E187" s="3"/>
      <c r="F187" s="3"/>
      <c r="G187" s="3"/>
      <c r="H187" s="89"/>
    </row>
    <row r="188" spans="1:8" s="2" customFormat="1" x14ac:dyDescent="0.2">
      <c r="A188" s="1"/>
      <c r="C188" s="3"/>
      <c r="D188" s="3"/>
      <c r="E188" s="3"/>
      <c r="F188" s="3"/>
      <c r="G188" s="3"/>
      <c r="H188" s="89"/>
    </row>
    <row r="189" spans="1:8" s="2" customFormat="1" x14ac:dyDescent="0.2">
      <c r="A189" s="1"/>
      <c r="C189" s="3"/>
      <c r="D189" s="3"/>
      <c r="E189" s="3"/>
      <c r="F189" s="3"/>
      <c r="G189" s="3"/>
      <c r="H189" s="89"/>
    </row>
    <row r="190" spans="1:8" s="2" customFormat="1" x14ac:dyDescent="0.2">
      <c r="A190" s="1"/>
      <c r="C190" s="3"/>
      <c r="D190" s="3"/>
      <c r="E190" s="3"/>
      <c r="F190" s="3"/>
      <c r="G190" s="3"/>
      <c r="H190" s="89"/>
    </row>
    <row r="191" spans="1:8" s="2" customFormat="1" x14ac:dyDescent="0.2">
      <c r="A191" s="1"/>
      <c r="C191" s="3"/>
      <c r="D191" s="3"/>
      <c r="E191" s="3"/>
      <c r="F191" s="3"/>
      <c r="G191" s="3"/>
      <c r="H191" s="89"/>
    </row>
    <row r="192" spans="1:8" s="2" customFormat="1" x14ac:dyDescent="0.2">
      <c r="A192" s="1"/>
      <c r="C192" s="3"/>
      <c r="D192" s="3"/>
      <c r="E192" s="3"/>
      <c r="F192" s="3"/>
      <c r="G192" s="3"/>
      <c r="H192" s="89"/>
    </row>
    <row r="193" spans="1:8" s="2" customFormat="1" x14ac:dyDescent="0.2">
      <c r="A193" s="1"/>
      <c r="C193" s="3"/>
      <c r="D193" s="3"/>
      <c r="E193" s="3"/>
      <c r="F193" s="3"/>
      <c r="G193" s="3"/>
      <c r="H193" s="89"/>
    </row>
    <row r="194" spans="1:8" s="2" customFormat="1" x14ac:dyDescent="0.2">
      <c r="A194" s="1"/>
      <c r="C194" s="3"/>
      <c r="D194" s="3"/>
      <c r="E194" s="3"/>
      <c r="F194" s="3"/>
      <c r="G194" s="3"/>
      <c r="H194" s="89"/>
    </row>
    <row r="195" spans="1:8" s="2" customFormat="1" x14ac:dyDescent="0.2">
      <c r="A195" s="1"/>
      <c r="C195" s="3"/>
      <c r="D195" s="3"/>
      <c r="E195" s="3"/>
      <c r="F195" s="3"/>
      <c r="G195" s="3"/>
      <c r="H195" s="89"/>
    </row>
    <row r="196" spans="1:8" s="2" customFormat="1" x14ac:dyDescent="0.2">
      <c r="A196" s="1"/>
      <c r="C196" s="3"/>
      <c r="D196" s="3"/>
      <c r="E196" s="3"/>
      <c r="F196" s="3"/>
      <c r="G196" s="3"/>
      <c r="H196" s="89"/>
    </row>
    <row r="197" spans="1:8" s="2" customFormat="1" x14ac:dyDescent="0.2">
      <c r="A197" s="1"/>
      <c r="C197" s="3"/>
      <c r="D197" s="3"/>
      <c r="E197" s="3"/>
      <c r="F197" s="3"/>
      <c r="G197" s="3"/>
      <c r="H197" s="89"/>
    </row>
    <row r="198" spans="1:8" s="2" customFormat="1" x14ac:dyDescent="0.2">
      <c r="A198" s="1"/>
      <c r="C198" s="3"/>
      <c r="D198" s="3"/>
      <c r="E198" s="3"/>
      <c r="F198" s="3"/>
      <c r="G198" s="3"/>
      <c r="H198" s="89"/>
    </row>
    <row r="199" spans="1:8" s="2" customFormat="1" x14ac:dyDescent="0.2">
      <c r="A199" s="1"/>
      <c r="C199" s="3"/>
      <c r="D199" s="3"/>
      <c r="E199" s="3"/>
      <c r="F199" s="3"/>
      <c r="G199" s="3"/>
      <c r="H199" s="89"/>
    </row>
    <row r="200" spans="1:8" s="2" customFormat="1" x14ac:dyDescent="0.2">
      <c r="A200" s="1"/>
      <c r="C200" s="3"/>
      <c r="D200" s="3"/>
      <c r="E200" s="3"/>
      <c r="F200" s="3"/>
      <c r="G200" s="3"/>
      <c r="H200" s="89"/>
    </row>
    <row r="201" spans="1:8" s="2" customFormat="1" x14ac:dyDescent="0.2">
      <c r="A201" s="1"/>
      <c r="C201" s="3"/>
      <c r="D201" s="3"/>
      <c r="E201" s="3"/>
      <c r="F201" s="3"/>
      <c r="G201" s="3"/>
      <c r="H201" s="89"/>
    </row>
    <row r="202" spans="1:8" s="2" customFormat="1" x14ac:dyDescent="0.2">
      <c r="A202" s="1"/>
      <c r="C202" s="3"/>
      <c r="D202" s="3"/>
      <c r="E202" s="3"/>
      <c r="F202" s="3"/>
      <c r="G202" s="3"/>
      <c r="H202" s="89"/>
    </row>
    <row r="203" spans="1:8" s="2" customFormat="1" x14ac:dyDescent="0.2">
      <c r="A203" s="1"/>
      <c r="C203" s="3"/>
      <c r="D203" s="3"/>
      <c r="E203" s="3"/>
      <c r="F203" s="3"/>
      <c r="G203" s="3"/>
      <c r="H203" s="89"/>
    </row>
    <row r="204" spans="1:8" s="2" customFormat="1" x14ac:dyDescent="0.2">
      <c r="A204" s="1"/>
      <c r="C204" s="3"/>
      <c r="D204" s="3"/>
      <c r="E204" s="3"/>
      <c r="F204" s="3"/>
      <c r="G204" s="3"/>
      <c r="H204" s="89"/>
    </row>
    <row r="205" spans="1:8" s="2" customFormat="1" x14ac:dyDescent="0.2">
      <c r="A205" s="1"/>
      <c r="C205" s="3"/>
      <c r="D205" s="3"/>
      <c r="E205" s="3"/>
      <c r="F205" s="3"/>
      <c r="G205" s="3"/>
      <c r="H205" s="89"/>
    </row>
    <row r="206" spans="1:8" s="2" customFormat="1" x14ac:dyDescent="0.2">
      <c r="A206" s="1"/>
      <c r="C206" s="3"/>
      <c r="D206" s="3"/>
      <c r="E206" s="3"/>
      <c r="F206" s="3"/>
      <c r="G206" s="3"/>
      <c r="H206" s="89"/>
    </row>
    <row r="207" spans="1:8" s="2" customFormat="1" x14ac:dyDescent="0.2">
      <c r="A207" s="1"/>
      <c r="C207" s="3"/>
      <c r="D207" s="3"/>
      <c r="E207" s="3"/>
      <c r="F207" s="3"/>
      <c r="G207" s="3"/>
      <c r="H207" s="89"/>
    </row>
    <row r="208" spans="1:8" s="2" customFormat="1" x14ac:dyDescent="0.2">
      <c r="A208" s="1"/>
      <c r="C208" s="3"/>
      <c r="D208" s="3"/>
      <c r="E208" s="3"/>
      <c r="F208" s="3"/>
      <c r="G208" s="3"/>
      <c r="H208" s="89"/>
    </row>
    <row r="209" spans="1:8" s="2" customFormat="1" x14ac:dyDescent="0.2">
      <c r="A209" s="1"/>
      <c r="C209" s="3"/>
      <c r="D209" s="3"/>
      <c r="E209" s="3"/>
      <c r="F209" s="3"/>
      <c r="G209" s="3"/>
      <c r="H209" s="89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9.42578125" bestFit="1" customWidth="1"/>
    <col min="3" max="4" width="16" hidden="1" customWidth="1"/>
    <col min="5" max="5" width="9.42578125" bestFit="1" customWidth="1"/>
    <col min="6" max="6" width="16.7109375" customWidth="1"/>
    <col min="7" max="7" width="11.7109375" bestFit="1" customWidth="1"/>
    <col min="8" max="8" width="15.5703125" customWidth="1"/>
    <col min="9" max="9" width="14.7109375" bestFit="1" customWidth="1"/>
  </cols>
  <sheetData>
    <row r="1" spans="1:8" s="81" customFormat="1" ht="18" x14ac:dyDescent="0.25">
      <c r="B1" s="81" t="s">
        <v>169</v>
      </c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8" s="2" customFormat="1" x14ac:dyDescent="0.2">
      <c r="A3" s="82" t="s">
        <v>198</v>
      </c>
      <c r="B3" s="82"/>
      <c r="C3" s="9"/>
      <c r="D3" s="9"/>
      <c r="E3" s="9"/>
      <c r="F3" s="9"/>
      <c r="G3" s="9"/>
    </row>
    <row r="4" spans="1:8" s="2" customFormat="1" x14ac:dyDescent="0.2">
      <c r="A4" s="1"/>
      <c r="C4" s="3"/>
      <c r="D4" s="3"/>
      <c r="E4" s="3"/>
      <c r="F4" s="3"/>
      <c r="G4" s="3"/>
    </row>
    <row r="5" spans="1:8" s="2" customFormat="1" ht="13.5" thickBot="1" x14ac:dyDescent="0.25">
      <c r="A5" s="1" t="s">
        <v>170</v>
      </c>
      <c r="C5" s="3"/>
      <c r="D5" s="3"/>
      <c r="E5" s="3"/>
      <c r="F5" s="3"/>
      <c r="G5" s="3" t="s">
        <v>0</v>
      </c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99" t="s">
        <v>37</v>
      </c>
      <c r="B55" s="103" t="s">
        <v>72</v>
      </c>
      <c r="C55" s="101">
        <f>3427317+648260+100000</f>
        <v>4175577</v>
      </c>
      <c r="D55" s="102">
        <v>2205309</v>
      </c>
      <c r="E55" s="101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99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99" t="s">
        <v>39</v>
      </c>
      <c r="B57" s="103" t="s">
        <v>74</v>
      </c>
      <c r="C57" s="101">
        <v>102820</v>
      </c>
      <c r="D57" s="102"/>
      <c r="E57" s="101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99" t="s">
        <v>41</v>
      </c>
      <c r="B58" s="103" t="s">
        <v>75</v>
      </c>
      <c r="C58" s="101">
        <v>111000</v>
      </c>
      <c r="D58" s="102"/>
      <c r="E58" s="101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99" t="s">
        <v>43</v>
      </c>
      <c r="B59" s="103" t="s">
        <v>76</v>
      </c>
      <c r="C59" s="101">
        <v>0</v>
      </c>
      <c r="D59" s="102">
        <v>48831</v>
      </c>
      <c r="E59" s="101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99" t="s">
        <v>37</v>
      </c>
      <c r="B61" s="103" t="s">
        <v>79</v>
      </c>
      <c r="C61" s="101">
        <f>(C55+C57+C58+C56)*0.2003</f>
        <v>929671.81910000008</v>
      </c>
      <c r="D61" s="102">
        <v>442373</v>
      </c>
      <c r="E61" s="101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99" t="s">
        <v>38</v>
      </c>
      <c r="B62" s="103" t="s">
        <v>80</v>
      </c>
      <c r="C62" s="101">
        <v>101200</v>
      </c>
      <c r="D62" s="102">
        <v>102829</v>
      </c>
      <c r="E62" s="101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99" t="s">
        <v>39</v>
      </c>
      <c r="B63" s="103" t="s">
        <v>81</v>
      </c>
      <c r="C63" s="101">
        <v>100000</v>
      </c>
      <c r="D63" s="102">
        <v>9916</v>
      </c>
      <c r="E63" s="101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99" t="s">
        <v>41</v>
      </c>
      <c r="B64" s="103" t="s">
        <v>82</v>
      </c>
      <c r="C64" s="101">
        <v>20000</v>
      </c>
      <c r="D64" s="102">
        <v>12987</v>
      </c>
      <c r="E64" s="101">
        <v>0</v>
      </c>
      <c r="F64" s="17"/>
      <c r="G64" s="17"/>
      <c r="H64" s="17">
        <f t="shared" si="1"/>
        <v>0</v>
      </c>
    </row>
    <row r="65" spans="1:8" s="2" customFormat="1" x14ac:dyDescent="0.2">
      <c r="A65" s="99" t="s">
        <v>43</v>
      </c>
      <c r="B65" s="103" t="s">
        <v>83</v>
      </c>
      <c r="C65" s="101">
        <v>3000</v>
      </c>
      <c r="D65" s="102">
        <v>4806</v>
      </c>
      <c r="E65" s="101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99">
        <v>0</v>
      </c>
      <c r="B68" s="103" t="s">
        <v>87</v>
      </c>
      <c r="C68" s="111">
        <v>72000</v>
      </c>
      <c r="D68" s="112">
        <v>44419</v>
      </c>
      <c r="E68" s="111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99" t="s">
        <v>37</v>
      </c>
      <c r="B73" s="103" t="s">
        <v>93</v>
      </c>
      <c r="C73" s="101">
        <v>53000</v>
      </c>
      <c r="D73" s="102">
        <v>24568</v>
      </c>
      <c r="E73" s="101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99" t="s">
        <v>38</v>
      </c>
      <c r="B74" s="103" t="s">
        <v>94</v>
      </c>
      <c r="C74" s="101">
        <v>57000</v>
      </c>
      <c r="D74" s="102">
        <v>25213</v>
      </c>
      <c r="E74" s="101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14.25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7" s="2" customFormat="1" x14ac:dyDescent="0.2">
      <c r="A113" s="1"/>
      <c r="C113" s="57"/>
      <c r="D113" s="57"/>
      <c r="E113" s="57"/>
      <c r="F113" s="57"/>
      <c r="G113" s="57"/>
    </row>
    <row r="114" spans="1:7" s="2" customFormat="1" x14ac:dyDescent="0.2">
      <c r="A114" s="1"/>
      <c r="C114" s="57"/>
      <c r="D114" s="57"/>
      <c r="E114" s="57"/>
      <c r="F114" s="57"/>
      <c r="G114" s="57"/>
    </row>
    <row r="115" spans="1:7" s="2" customFormat="1" x14ac:dyDescent="0.2">
      <c r="A115" s="1"/>
      <c r="C115" s="57"/>
      <c r="D115" s="57"/>
      <c r="E115" s="57"/>
      <c r="F115" s="57"/>
      <c r="G115" s="57"/>
    </row>
    <row r="116" spans="1:7" s="2" customFormat="1" x14ac:dyDescent="0.2">
      <c r="A116" s="1"/>
      <c r="C116" s="57"/>
      <c r="D116" s="57"/>
      <c r="E116" s="57"/>
      <c r="F116" s="57"/>
      <c r="G116" s="57"/>
    </row>
    <row r="117" spans="1:7" s="2" customFormat="1" x14ac:dyDescent="0.2">
      <c r="A117" s="1"/>
      <c r="C117" s="57"/>
      <c r="D117" s="57"/>
      <c r="E117" s="57"/>
      <c r="F117" s="57"/>
      <c r="G117" s="57"/>
    </row>
    <row r="118" spans="1:7" s="2" customFormat="1" x14ac:dyDescent="0.2">
      <c r="A118" s="1"/>
      <c r="C118" s="57"/>
      <c r="D118" s="57"/>
      <c r="E118" s="57"/>
      <c r="F118" s="57"/>
      <c r="G118" s="57"/>
    </row>
    <row r="119" spans="1:7" s="2" customFormat="1" x14ac:dyDescent="0.2">
      <c r="A119" s="1"/>
      <c r="C119" s="57"/>
      <c r="D119" s="57"/>
      <c r="E119" s="57"/>
      <c r="F119" s="57"/>
      <c r="G119" s="57"/>
    </row>
    <row r="120" spans="1:7" s="2" customFormat="1" x14ac:dyDescent="0.2">
      <c r="A120" s="1"/>
      <c r="C120" s="57"/>
      <c r="D120" s="57"/>
      <c r="E120" s="57"/>
      <c r="F120" s="57"/>
      <c r="G120" s="57"/>
    </row>
    <row r="121" spans="1:7" s="2" customFormat="1" x14ac:dyDescent="0.2">
      <c r="A121" s="1"/>
      <c r="C121" s="57"/>
      <c r="D121" s="57"/>
      <c r="E121" s="57"/>
      <c r="F121" s="57"/>
      <c r="G121" s="57"/>
    </row>
    <row r="122" spans="1:7" s="2" customFormat="1" x14ac:dyDescent="0.2">
      <c r="A122" s="1"/>
      <c r="C122" s="3"/>
      <c r="D122" s="3"/>
      <c r="E122" s="3"/>
      <c r="F122" s="3"/>
      <c r="G122" s="3"/>
    </row>
    <row r="123" spans="1:7" s="2" customFormat="1" x14ac:dyDescent="0.2">
      <c r="A123" s="1"/>
      <c r="C123" s="3"/>
      <c r="D123" s="3"/>
      <c r="E123" s="3"/>
      <c r="F123" s="3"/>
      <c r="G123" s="3"/>
    </row>
    <row r="124" spans="1:7" s="2" customFormat="1" x14ac:dyDescent="0.2">
      <c r="A124" s="1"/>
      <c r="C124" s="3"/>
      <c r="D124" s="3"/>
      <c r="E124" s="3"/>
      <c r="F124" s="3"/>
      <c r="G124" s="3"/>
    </row>
    <row r="125" spans="1:7" s="2" customFormat="1" x14ac:dyDescent="0.2">
      <c r="A125" s="1"/>
      <c r="C125" s="3"/>
      <c r="D125" s="3"/>
      <c r="E125" s="3"/>
      <c r="F125" s="3"/>
      <c r="G125" s="3"/>
    </row>
    <row r="126" spans="1:7" s="2" customFormat="1" x14ac:dyDescent="0.2">
      <c r="A126" s="1"/>
      <c r="C126" s="3"/>
      <c r="D126" s="3"/>
      <c r="E126" s="3"/>
      <c r="F126" s="3"/>
      <c r="G126" s="3"/>
    </row>
    <row r="127" spans="1:7" s="2" customFormat="1" x14ac:dyDescent="0.2">
      <c r="A127" s="1"/>
      <c r="C127" s="3"/>
      <c r="D127" s="3"/>
      <c r="E127" s="3"/>
      <c r="F127" s="3"/>
      <c r="G127" s="3"/>
    </row>
    <row r="128" spans="1:7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I1" sqref="I1"/>
    </sheetView>
  </sheetViews>
  <sheetFormatPr defaultRowHeight="12.75" x14ac:dyDescent="0.2"/>
  <cols>
    <col min="1" max="1" width="5.42578125" customWidth="1"/>
    <col min="2" max="2" width="49.42578125" bestFit="1" customWidth="1"/>
    <col min="3" max="4" width="16" hidden="1" customWidth="1"/>
    <col min="5" max="5" width="4.28515625" bestFit="1" customWidth="1"/>
    <col min="6" max="6" width="16.28515625" customWidth="1"/>
    <col min="7" max="7" width="11.7109375" bestFit="1" customWidth="1"/>
    <col min="8" max="8" width="14.5703125" customWidth="1"/>
    <col min="9" max="9" width="14.7109375" bestFit="1" customWidth="1"/>
  </cols>
  <sheetData>
    <row r="1" spans="1:8" s="81" customFormat="1" ht="18" x14ac:dyDescent="0.25">
      <c r="B1" s="81" t="s">
        <v>167</v>
      </c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8" s="2" customFormat="1" x14ac:dyDescent="0.2">
      <c r="A3" s="82" t="s">
        <v>199</v>
      </c>
      <c r="B3" s="82"/>
      <c r="C3" s="9"/>
      <c r="D3" s="9"/>
      <c r="E3" s="9"/>
      <c r="F3" s="9"/>
      <c r="G3" s="9"/>
    </row>
    <row r="4" spans="1:8" s="2" customFormat="1" x14ac:dyDescent="0.2">
      <c r="A4" s="1"/>
      <c r="C4" s="3"/>
      <c r="D4" s="3"/>
      <c r="E4" s="3"/>
      <c r="F4" s="3"/>
      <c r="G4" s="3"/>
    </row>
    <row r="5" spans="1:8" s="2" customFormat="1" ht="13.5" thickBot="1" x14ac:dyDescent="0.25">
      <c r="A5" s="1" t="s">
        <v>168</v>
      </c>
      <c r="C5" s="3"/>
      <c r="D5" s="3"/>
      <c r="E5" s="3"/>
      <c r="F5" s="3"/>
      <c r="G5" s="3" t="s">
        <v>0</v>
      </c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6" t="s">
        <v>73</v>
      </c>
      <c r="C56" s="17">
        <v>252000</v>
      </c>
      <c r="D56" s="63">
        <v>187245</v>
      </c>
      <c r="E56" s="17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14.25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7" s="2" customFormat="1" x14ac:dyDescent="0.2">
      <c r="A113" s="1"/>
      <c r="C113" s="57"/>
      <c r="D113" s="57"/>
      <c r="E113" s="57"/>
      <c r="F113" s="57"/>
      <c r="G113" s="57"/>
    </row>
    <row r="114" spans="1:7" s="2" customFormat="1" x14ac:dyDescent="0.2">
      <c r="A114" s="1"/>
      <c r="C114" s="57"/>
      <c r="D114" s="57"/>
      <c r="E114" s="57"/>
      <c r="F114" s="57"/>
      <c r="G114" s="57"/>
    </row>
    <row r="115" spans="1:7" s="2" customFormat="1" x14ac:dyDescent="0.2">
      <c r="A115" s="1"/>
      <c r="C115" s="57"/>
      <c r="D115" s="57"/>
      <c r="E115" s="57"/>
      <c r="F115" s="57"/>
      <c r="G115" s="57"/>
    </row>
    <row r="116" spans="1:7" s="2" customFormat="1" x14ac:dyDescent="0.2">
      <c r="A116" s="1"/>
      <c r="C116" s="57"/>
      <c r="D116" s="57"/>
      <c r="E116" s="57"/>
      <c r="F116" s="57"/>
      <c r="G116" s="57"/>
    </row>
    <row r="117" spans="1:7" s="2" customFormat="1" x14ac:dyDescent="0.2">
      <c r="A117" s="1"/>
      <c r="C117" s="57"/>
      <c r="D117" s="57"/>
      <c r="E117" s="57"/>
      <c r="F117" s="57"/>
      <c r="G117" s="57"/>
    </row>
    <row r="118" spans="1:7" s="2" customFormat="1" x14ac:dyDescent="0.2">
      <c r="A118" s="1"/>
      <c r="C118" s="57"/>
      <c r="D118" s="57"/>
      <c r="E118" s="57"/>
      <c r="F118" s="57"/>
      <c r="G118" s="57"/>
    </row>
    <row r="119" spans="1:7" s="2" customFormat="1" x14ac:dyDescent="0.2">
      <c r="A119" s="1"/>
      <c r="C119" s="57"/>
      <c r="D119" s="57"/>
      <c r="E119" s="57"/>
      <c r="F119" s="57"/>
      <c r="G119" s="57"/>
    </row>
    <row r="120" spans="1:7" s="2" customFormat="1" x14ac:dyDescent="0.2">
      <c r="A120" s="1"/>
      <c r="C120" s="57"/>
      <c r="D120" s="57"/>
      <c r="E120" s="57"/>
      <c r="F120" s="57"/>
      <c r="G120" s="57"/>
    </row>
    <row r="121" spans="1:7" s="2" customFormat="1" x14ac:dyDescent="0.2">
      <c r="A121" s="1"/>
      <c r="C121" s="57"/>
      <c r="D121" s="57"/>
      <c r="E121" s="57"/>
      <c r="F121" s="57"/>
      <c r="G121" s="57"/>
    </row>
    <row r="122" spans="1:7" s="2" customFormat="1" x14ac:dyDescent="0.2">
      <c r="A122" s="1"/>
      <c r="C122" s="3"/>
      <c r="D122" s="3"/>
      <c r="E122" s="3"/>
      <c r="F122" s="3"/>
      <c r="G122" s="3"/>
    </row>
    <row r="123" spans="1:7" s="2" customFormat="1" x14ac:dyDescent="0.2">
      <c r="A123" s="1"/>
      <c r="C123" s="3"/>
      <c r="D123" s="3"/>
      <c r="E123" s="3"/>
      <c r="F123" s="3"/>
      <c r="G123" s="3"/>
    </row>
    <row r="124" spans="1:7" s="2" customFormat="1" x14ac:dyDescent="0.2">
      <c r="A124" s="1"/>
      <c r="C124" s="3"/>
      <c r="D124" s="3"/>
      <c r="E124" s="3"/>
      <c r="F124" s="3"/>
      <c r="G124" s="3"/>
    </row>
    <row r="125" spans="1:7" s="2" customFormat="1" x14ac:dyDescent="0.2">
      <c r="A125" s="1"/>
      <c r="C125" s="3"/>
      <c r="D125" s="3"/>
      <c r="E125" s="3"/>
      <c r="F125" s="3"/>
      <c r="G125" s="3"/>
    </row>
    <row r="126" spans="1:7" s="2" customFormat="1" x14ac:dyDescent="0.2">
      <c r="A126" s="1"/>
      <c r="C126" s="3"/>
      <c r="D126" s="3"/>
      <c r="E126" s="3"/>
      <c r="F126" s="3"/>
      <c r="G126" s="3"/>
    </row>
    <row r="127" spans="1:7" s="2" customFormat="1" x14ac:dyDescent="0.2">
      <c r="A127" s="1"/>
      <c r="C127" s="3"/>
      <c r="D127" s="3"/>
      <c r="E127" s="3"/>
      <c r="F127" s="3"/>
      <c r="G127" s="3"/>
    </row>
    <row r="128" spans="1:7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9.42578125" bestFit="1" customWidth="1"/>
    <col min="3" max="4" width="16" hidden="1" customWidth="1"/>
    <col min="5" max="5" width="6" bestFit="1" customWidth="1"/>
    <col min="6" max="6" width="17.140625" customWidth="1"/>
    <col min="7" max="7" width="11.7109375" bestFit="1" customWidth="1"/>
    <col min="8" max="8" width="16.5703125" customWidth="1"/>
    <col min="9" max="9" width="14.7109375" bestFit="1" customWidth="1"/>
  </cols>
  <sheetData>
    <row r="1" spans="1:8" s="81" customFormat="1" ht="18" x14ac:dyDescent="0.25">
      <c r="B1" s="81" t="s">
        <v>165</v>
      </c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8" s="2" customFormat="1" x14ac:dyDescent="0.2">
      <c r="A3" s="82"/>
      <c r="B3" s="82"/>
      <c r="C3" s="9"/>
      <c r="D3" s="9"/>
      <c r="E3" s="9"/>
      <c r="F3" s="9"/>
      <c r="G3" s="9"/>
    </row>
    <row r="4" spans="1:8" s="2" customFormat="1" x14ac:dyDescent="0.2">
      <c r="A4" s="1"/>
      <c r="C4" s="3"/>
      <c r="D4" s="3"/>
      <c r="E4" s="3"/>
      <c r="F4" s="3"/>
      <c r="G4" s="3"/>
    </row>
    <row r="5" spans="1:8" s="2" customFormat="1" ht="13.5" thickBot="1" x14ac:dyDescent="0.25">
      <c r="A5" s="1" t="s">
        <v>166</v>
      </c>
      <c r="C5" s="3"/>
      <c r="D5" s="3"/>
      <c r="E5" s="3"/>
      <c r="F5" s="3"/>
      <c r="G5" s="3" t="s">
        <v>0</v>
      </c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6" t="s">
        <v>73</v>
      </c>
      <c r="C56" s="17">
        <v>252000</v>
      </c>
      <c r="D56" s="63">
        <v>187245</v>
      </c>
      <c r="E56" s="17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14.25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7" s="2" customFormat="1" x14ac:dyDescent="0.2">
      <c r="A113" s="1"/>
      <c r="C113" s="57"/>
      <c r="D113" s="57"/>
      <c r="E113" s="57"/>
      <c r="F113" s="57"/>
      <c r="G113" s="57"/>
    </row>
    <row r="114" spans="1:7" s="2" customFormat="1" x14ac:dyDescent="0.2">
      <c r="A114" s="1"/>
      <c r="C114" s="57"/>
      <c r="D114" s="57"/>
      <c r="E114" s="57"/>
      <c r="F114" s="57"/>
      <c r="G114" s="57"/>
    </row>
    <row r="115" spans="1:7" s="2" customFormat="1" x14ac:dyDescent="0.2">
      <c r="A115" s="1"/>
      <c r="C115" s="57"/>
      <c r="D115" s="57"/>
      <c r="E115" s="57"/>
      <c r="F115" s="57"/>
      <c r="G115" s="57"/>
    </row>
    <row r="116" spans="1:7" s="2" customFormat="1" x14ac:dyDescent="0.2">
      <c r="A116" s="1"/>
      <c r="C116" s="57"/>
      <c r="D116" s="57"/>
      <c r="E116" s="57"/>
      <c r="F116" s="57"/>
      <c r="G116" s="57"/>
    </row>
    <row r="117" spans="1:7" s="2" customFormat="1" x14ac:dyDescent="0.2">
      <c r="A117" s="1"/>
      <c r="C117" s="57"/>
      <c r="D117" s="57"/>
      <c r="E117" s="57"/>
      <c r="F117" s="57"/>
      <c r="G117" s="57"/>
    </row>
    <row r="118" spans="1:7" s="2" customFormat="1" x14ac:dyDescent="0.2">
      <c r="A118" s="1"/>
      <c r="C118" s="57"/>
      <c r="D118" s="57"/>
      <c r="E118" s="57"/>
      <c r="F118" s="57"/>
      <c r="G118" s="57"/>
    </row>
    <row r="119" spans="1:7" s="2" customFormat="1" x14ac:dyDescent="0.2">
      <c r="A119" s="1"/>
      <c r="C119" s="57"/>
      <c r="D119" s="57"/>
      <c r="E119" s="57"/>
      <c r="F119" s="57"/>
      <c r="G119" s="57"/>
    </row>
    <row r="120" spans="1:7" s="2" customFormat="1" x14ac:dyDescent="0.2">
      <c r="A120" s="1"/>
      <c r="C120" s="57"/>
      <c r="D120" s="57"/>
      <c r="E120" s="57"/>
      <c r="F120" s="57"/>
      <c r="G120" s="57"/>
    </row>
    <row r="121" spans="1:7" s="2" customFormat="1" x14ac:dyDescent="0.2">
      <c r="A121" s="1"/>
      <c r="C121" s="57"/>
      <c r="D121" s="57"/>
      <c r="E121" s="57"/>
      <c r="F121" s="57"/>
      <c r="G121" s="57"/>
    </row>
    <row r="122" spans="1:7" s="2" customFormat="1" x14ac:dyDescent="0.2">
      <c r="A122" s="1"/>
      <c r="C122" s="3"/>
      <c r="D122" s="3"/>
      <c r="E122" s="3"/>
      <c r="F122" s="3"/>
      <c r="G122" s="3"/>
    </row>
    <row r="123" spans="1:7" s="2" customFormat="1" x14ac:dyDescent="0.2">
      <c r="A123" s="1"/>
      <c r="C123" s="3"/>
      <c r="D123" s="3"/>
      <c r="E123" s="3"/>
      <c r="F123" s="3"/>
      <c r="G123" s="3"/>
    </row>
    <row r="124" spans="1:7" s="2" customFormat="1" x14ac:dyDescent="0.2">
      <c r="A124" s="1"/>
      <c r="C124" s="3"/>
      <c r="D124" s="3"/>
      <c r="E124" s="3"/>
      <c r="F124" s="3"/>
      <c r="G124" s="3"/>
    </row>
    <row r="125" spans="1:7" s="2" customFormat="1" x14ac:dyDescent="0.2">
      <c r="A125" s="1"/>
      <c r="C125" s="3"/>
      <c r="D125" s="3"/>
      <c r="E125" s="3"/>
      <c r="F125" s="3"/>
      <c r="G125" s="3"/>
    </row>
    <row r="126" spans="1:7" s="2" customFormat="1" x14ac:dyDescent="0.2">
      <c r="A126" s="1"/>
      <c r="C126" s="3"/>
      <c r="D126" s="3"/>
      <c r="E126" s="3"/>
      <c r="F126" s="3"/>
      <c r="G126" s="3"/>
    </row>
    <row r="127" spans="1:7" s="2" customFormat="1" x14ac:dyDescent="0.2">
      <c r="A127" s="1"/>
      <c r="C127" s="3"/>
      <c r="D127" s="3"/>
      <c r="E127" s="3"/>
      <c r="F127" s="3"/>
      <c r="G127" s="3"/>
    </row>
    <row r="128" spans="1:7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9.28515625" bestFit="1" customWidth="1"/>
    <col min="3" max="4" width="16" hidden="1" customWidth="1"/>
    <col min="5" max="5" width="7" bestFit="1" customWidth="1"/>
    <col min="6" max="6" width="17.85546875" customWidth="1"/>
    <col min="7" max="7" width="11.7109375" bestFit="1" customWidth="1"/>
    <col min="8" max="8" width="18.28515625" customWidth="1"/>
    <col min="9" max="9" width="14.7109375" bestFit="1" customWidth="1"/>
  </cols>
  <sheetData>
    <row r="1" spans="1:8" s="81" customFormat="1" ht="68.25" customHeight="1" x14ac:dyDescent="0.25">
      <c r="B1" s="161" t="s">
        <v>163</v>
      </c>
      <c r="C1" s="162"/>
      <c r="D1" s="162"/>
      <c r="E1" s="162"/>
      <c r="F1" s="162"/>
      <c r="G1" s="162"/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8" s="2" customFormat="1" x14ac:dyDescent="0.2">
      <c r="A3" s="82" t="s">
        <v>200</v>
      </c>
      <c r="B3" s="82"/>
      <c r="C3" s="9"/>
      <c r="D3" s="9"/>
      <c r="E3" s="9"/>
      <c r="F3" s="9"/>
      <c r="G3" s="9"/>
    </row>
    <row r="4" spans="1:8" s="2" customFormat="1" x14ac:dyDescent="0.2">
      <c r="A4" s="1"/>
      <c r="C4" s="3"/>
      <c r="D4" s="3"/>
      <c r="E4" s="3"/>
      <c r="F4" s="3"/>
      <c r="G4" s="3"/>
    </row>
    <row r="5" spans="1:8" s="2" customFormat="1" ht="13.5" thickBot="1" x14ac:dyDescent="0.25">
      <c r="A5" s="1" t="s">
        <v>164</v>
      </c>
      <c r="C5" s="3"/>
      <c r="D5" s="3"/>
      <c r="E5" s="3"/>
      <c r="F5" s="3"/>
      <c r="G5" s="3" t="s">
        <v>0</v>
      </c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99" t="s">
        <v>47</v>
      </c>
      <c r="B36" s="100" t="s">
        <v>48</v>
      </c>
      <c r="C36" s="101">
        <f>1600+2600+2000</f>
        <v>6200</v>
      </c>
      <c r="D36" s="102">
        <v>3359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6" t="s">
        <v>73</v>
      </c>
      <c r="C56" s="17">
        <v>252000</v>
      </c>
      <c r="D56" s="63">
        <v>187245</v>
      </c>
      <c r="E56" s="17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14.25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7" s="2" customFormat="1" x14ac:dyDescent="0.2">
      <c r="A113" s="1"/>
      <c r="C113" s="57"/>
      <c r="D113" s="57"/>
      <c r="E113" s="57"/>
      <c r="F113" s="57"/>
      <c r="G113" s="57"/>
    </row>
    <row r="114" spans="1:7" s="2" customFormat="1" x14ac:dyDescent="0.2">
      <c r="A114" s="1"/>
      <c r="C114" s="57"/>
      <c r="D114" s="57"/>
      <c r="E114" s="57"/>
      <c r="F114" s="57"/>
      <c r="G114" s="57"/>
    </row>
    <row r="115" spans="1:7" s="2" customFormat="1" x14ac:dyDescent="0.2">
      <c r="A115" s="1"/>
      <c r="C115" s="57"/>
      <c r="D115" s="57"/>
      <c r="E115" s="57"/>
      <c r="F115" s="57"/>
      <c r="G115" s="57"/>
    </row>
    <row r="116" spans="1:7" s="2" customFormat="1" x14ac:dyDescent="0.2">
      <c r="A116" s="1"/>
      <c r="C116" s="57"/>
      <c r="D116" s="57"/>
      <c r="E116" s="57"/>
      <c r="F116" s="57"/>
      <c r="G116" s="57"/>
    </row>
    <row r="117" spans="1:7" s="2" customFormat="1" x14ac:dyDescent="0.2">
      <c r="A117" s="1"/>
      <c r="C117" s="57"/>
      <c r="D117" s="57"/>
      <c r="E117" s="57"/>
      <c r="F117" s="57"/>
      <c r="G117" s="57"/>
    </row>
    <row r="118" spans="1:7" s="2" customFormat="1" x14ac:dyDescent="0.2">
      <c r="A118" s="1"/>
      <c r="C118" s="57"/>
      <c r="D118" s="57"/>
      <c r="E118" s="57"/>
      <c r="F118" s="57"/>
      <c r="G118" s="57"/>
    </row>
    <row r="119" spans="1:7" s="2" customFormat="1" x14ac:dyDescent="0.2">
      <c r="A119" s="1"/>
      <c r="C119" s="57"/>
      <c r="D119" s="57"/>
      <c r="E119" s="57"/>
      <c r="F119" s="57"/>
      <c r="G119" s="57"/>
    </row>
    <row r="120" spans="1:7" s="2" customFormat="1" x14ac:dyDescent="0.2">
      <c r="A120" s="1"/>
      <c r="C120" s="57"/>
      <c r="D120" s="57"/>
      <c r="E120" s="57"/>
      <c r="F120" s="57"/>
      <c r="G120" s="57"/>
    </row>
    <row r="121" spans="1:7" s="2" customFormat="1" x14ac:dyDescent="0.2">
      <c r="A121" s="1"/>
      <c r="C121" s="57"/>
      <c r="D121" s="57"/>
      <c r="E121" s="57"/>
      <c r="F121" s="57"/>
      <c r="G121" s="57"/>
    </row>
    <row r="122" spans="1:7" s="2" customFormat="1" x14ac:dyDescent="0.2">
      <c r="A122" s="1"/>
      <c r="C122" s="3"/>
      <c r="D122" s="3"/>
      <c r="E122" s="3"/>
      <c r="F122" s="3"/>
      <c r="G122" s="3"/>
    </row>
    <row r="123" spans="1:7" s="2" customFormat="1" x14ac:dyDescent="0.2">
      <c r="A123" s="1"/>
      <c r="C123" s="3"/>
      <c r="D123" s="3"/>
      <c r="E123" s="3"/>
      <c r="F123" s="3"/>
      <c r="G123" s="3"/>
    </row>
    <row r="124" spans="1:7" s="2" customFormat="1" x14ac:dyDescent="0.2">
      <c r="A124" s="1"/>
      <c r="C124" s="3"/>
      <c r="D124" s="3"/>
      <c r="E124" s="3"/>
      <c r="F124" s="3"/>
      <c r="G124" s="3"/>
    </row>
    <row r="125" spans="1:7" s="2" customFormat="1" x14ac:dyDescent="0.2">
      <c r="A125" s="1"/>
      <c r="C125" s="3"/>
      <c r="D125" s="3"/>
      <c r="E125" s="3"/>
      <c r="F125" s="3"/>
      <c r="G125" s="3"/>
    </row>
    <row r="126" spans="1:7" s="2" customFormat="1" x14ac:dyDescent="0.2">
      <c r="A126" s="1"/>
      <c r="C126" s="3"/>
      <c r="D126" s="3"/>
      <c r="E126" s="3"/>
      <c r="F126" s="3"/>
      <c r="G126" s="3"/>
    </row>
    <row r="127" spans="1:7" s="2" customFormat="1" x14ac:dyDescent="0.2">
      <c r="A127" s="1"/>
      <c r="C127" s="3"/>
      <c r="D127" s="3"/>
      <c r="E127" s="3"/>
      <c r="F127" s="3"/>
      <c r="G127" s="3"/>
    </row>
    <row r="128" spans="1:7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4">
    <mergeCell ref="B1:G1"/>
    <mergeCell ref="A99:A100"/>
    <mergeCell ref="C99:C100"/>
    <mergeCell ref="E99:E100"/>
    <mergeCell ref="F99:F100"/>
    <mergeCell ref="F17:F18"/>
    <mergeCell ref="F95:F96"/>
    <mergeCell ref="B2:G2"/>
    <mergeCell ref="A6:A8"/>
    <mergeCell ref="B6:B8"/>
    <mergeCell ref="C6:C8"/>
    <mergeCell ref="A14:A15"/>
    <mergeCell ref="G17:G18"/>
    <mergeCell ref="G95:G96"/>
    <mergeCell ref="G99:G100"/>
    <mergeCell ref="A101:B101"/>
    <mergeCell ref="A102:B102"/>
    <mergeCell ref="A17:A18"/>
    <mergeCell ref="C17:C18"/>
    <mergeCell ref="E17:E18"/>
    <mergeCell ref="A95:A96"/>
    <mergeCell ref="C95:C96"/>
    <mergeCell ref="D95:D96"/>
    <mergeCell ref="E95:E96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9.28515625" bestFit="1" customWidth="1"/>
    <col min="3" max="4" width="16" hidden="1" customWidth="1"/>
    <col min="5" max="5" width="7.42578125" bestFit="1" customWidth="1"/>
    <col min="6" max="6" width="16.5703125" customWidth="1"/>
    <col min="7" max="7" width="11.7109375" bestFit="1" customWidth="1"/>
    <col min="8" max="8" width="16.42578125" customWidth="1"/>
    <col min="9" max="9" width="14.7109375" bestFit="1" customWidth="1"/>
  </cols>
  <sheetData>
    <row r="1" spans="1:8" s="81" customFormat="1" ht="18" x14ac:dyDescent="0.25">
      <c r="B1" s="81" t="s">
        <v>161</v>
      </c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8" s="2" customFormat="1" x14ac:dyDescent="0.2">
      <c r="A3" s="82" t="s">
        <v>201</v>
      </c>
      <c r="B3" s="82"/>
      <c r="C3" s="9"/>
      <c r="D3" s="9"/>
      <c r="E3" s="9"/>
      <c r="F3" s="9"/>
      <c r="G3" s="9"/>
    </row>
    <row r="4" spans="1:8" s="2" customFormat="1" x14ac:dyDescent="0.2">
      <c r="A4" s="1"/>
      <c r="C4" s="3"/>
      <c r="D4" s="3"/>
      <c r="E4" s="3"/>
      <c r="F4" s="3"/>
      <c r="G4" s="3"/>
    </row>
    <row r="5" spans="1:8" s="2" customFormat="1" ht="13.5" thickBot="1" x14ac:dyDescent="0.25">
      <c r="A5" s="1" t="s">
        <v>162</v>
      </c>
      <c r="C5" s="3"/>
      <c r="D5" s="3"/>
      <c r="E5" s="3"/>
      <c r="F5" s="3"/>
      <c r="G5" s="3" t="s">
        <v>0</v>
      </c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99" t="s">
        <v>45</v>
      </c>
      <c r="B35" s="100" t="s">
        <v>46</v>
      </c>
      <c r="C35" s="101">
        <v>10000</v>
      </c>
      <c r="D35" s="102">
        <v>10192</v>
      </c>
      <c r="E35" s="101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99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03" t="s">
        <v>129</v>
      </c>
      <c r="C77" s="101">
        <v>80000</v>
      </c>
      <c r="D77" s="102">
        <v>47379</v>
      </c>
      <c r="E77" s="101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14.25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7" s="2" customFormat="1" x14ac:dyDescent="0.2">
      <c r="A113" s="1"/>
      <c r="C113" s="57"/>
      <c r="D113" s="57"/>
      <c r="E113" s="57"/>
      <c r="F113" s="57"/>
      <c r="G113" s="57"/>
    </row>
    <row r="114" spans="1:7" s="2" customFormat="1" x14ac:dyDescent="0.2">
      <c r="A114" s="1"/>
      <c r="C114" s="57"/>
      <c r="D114" s="57"/>
      <c r="E114" s="57"/>
      <c r="F114" s="57"/>
      <c r="G114" s="57"/>
    </row>
    <row r="115" spans="1:7" s="2" customFormat="1" x14ac:dyDescent="0.2">
      <c r="A115" s="1"/>
      <c r="C115" s="57"/>
      <c r="D115" s="57"/>
      <c r="E115" s="57"/>
      <c r="F115" s="57"/>
      <c r="G115" s="57"/>
    </row>
    <row r="116" spans="1:7" s="2" customFormat="1" x14ac:dyDescent="0.2">
      <c r="A116" s="1"/>
      <c r="C116" s="57"/>
      <c r="D116" s="57"/>
      <c r="E116" s="57"/>
      <c r="F116" s="57"/>
      <c r="G116" s="57"/>
    </row>
    <row r="117" spans="1:7" s="2" customFormat="1" x14ac:dyDescent="0.2">
      <c r="A117" s="1"/>
      <c r="C117" s="57"/>
      <c r="D117" s="57"/>
      <c r="E117" s="57"/>
      <c r="F117" s="57"/>
      <c r="G117" s="57"/>
    </row>
    <row r="118" spans="1:7" s="2" customFormat="1" x14ac:dyDescent="0.2">
      <c r="A118" s="1"/>
      <c r="C118" s="57"/>
      <c r="D118" s="57"/>
      <c r="E118" s="57"/>
      <c r="F118" s="57"/>
      <c r="G118" s="57"/>
    </row>
    <row r="119" spans="1:7" s="2" customFormat="1" x14ac:dyDescent="0.2">
      <c r="A119" s="1"/>
      <c r="C119" s="57"/>
      <c r="D119" s="57"/>
      <c r="E119" s="57"/>
      <c r="F119" s="57"/>
      <c r="G119" s="57"/>
    </row>
    <row r="120" spans="1:7" s="2" customFormat="1" x14ac:dyDescent="0.2">
      <c r="A120" s="1"/>
      <c r="C120" s="57"/>
      <c r="D120" s="57"/>
      <c r="E120" s="57"/>
      <c r="F120" s="57"/>
      <c r="G120" s="57"/>
    </row>
    <row r="121" spans="1:7" s="2" customFormat="1" x14ac:dyDescent="0.2">
      <c r="A121" s="1"/>
      <c r="C121" s="57"/>
      <c r="D121" s="57"/>
      <c r="E121" s="57"/>
      <c r="F121" s="57"/>
      <c r="G121" s="57"/>
    </row>
    <row r="122" spans="1:7" s="2" customFormat="1" x14ac:dyDescent="0.2">
      <c r="A122" s="1"/>
      <c r="C122" s="3"/>
      <c r="D122" s="3"/>
      <c r="E122" s="3"/>
      <c r="F122" s="3"/>
      <c r="G122" s="3"/>
    </row>
    <row r="123" spans="1:7" s="2" customFormat="1" x14ac:dyDescent="0.2">
      <c r="A123" s="1"/>
      <c r="C123" s="3"/>
      <c r="D123" s="3"/>
      <c r="E123" s="3"/>
      <c r="F123" s="3"/>
      <c r="G123" s="3"/>
    </row>
    <row r="124" spans="1:7" s="2" customFormat="1" x14ac:dyDescent="0.2">
      <c r="A124" s="1"/>
      <c r="C124" s="3"/>
      <c r="D124" s="3"/>
      <c r="E124" s="3"/>
      <c r="F124" s="3"/>
      <c r="G124" s="3"/>
    </row>
    <row r="125" spans="1:7" s="2" customFormat="1" x14ac:dyDescent="0.2">
      <c r="A125" s="1"/>
      <c r="C125" s="3"/>
      <c r="D125" s="3"/>
      <c r="E125" s="3"/>
      <c r="F125" s="3"/>
      <c r="G125" s="3"/>
    </row>
    <row r="126" spans="1:7" s="2" customFormat="1" x14ac:dyDescent="0.2">
      <c r="A126" s="1"/>
      <c r="C126" s="3"/>
      <c r="D126" s="3"/>
      <c r="E126" s="3"/>
      <c r="F126" s="3"/>
      <c r="G126" s="3"/>
    </row>
    <row r="127" spans="1:7" s="2" customFormat="1" x14ac:dyDescent="0.2">
      <c r="A127" s="1"/>
      <c r="C127" s="3"/>
      <c r="D127" s="3"/>
      <c r="E127" s="3"/>
      <c r="F127" s="3"/>
      <c r="G127" s="3"/>
    </row>
    <row r="128" spans="1:7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29.85546875" customWidth="1"/>
    <col min="3" max="4" width="16" hidden="1" customWidth="1"/>
    <col min="5" max="5" width="8" bestFit="1" customWidth="1"/>
    <col min="6" max="6" width="14" customWidth="1"/>
    <col min="7" max="7" width="11.7109375" bestFit="1" customWidth="1"/>
    <col min="8" max="8" width="17.7109375" style="90" customWidth="1"/>
    <col min="9" max="9" width="14.7109375" bestFit="1" customWidth="1"/>
  </cols>
  <sheetData>
    <row r="1" spans="1:8" s="81" customFormat="1" ht="18" x14ac:dyDescent="0.25">
      <c r="B1" s="81" t="s">
        <v>159</v>
      </c>
      <c r="H1" s="94"/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  <c r="H2" s="89"/>
    </row>
    <row r="3" spans="1:8" s="2" customFormat="1" x14ac:dyDescent="0.2">
      <c r="A3" s="82" t="s">
        <v>151</v>
      </c>
      <c r="B3" s="82"/>
      <c r="C3" s="9"/>
      <c r="D3" s="9"/>
      <c r="E3" s="9"/>
      <c r="F3" s="9"/>
      <c r="G3" s="9"/>
      <c r="H3" s="89"/>
    </row>
    <row r="4" spans="1:8" s="2" customFormat="1" x14ac:dyDescent="0.2">
      <c r="A4" s="1"/>
      <c r="C4" s="3"/>
      <c r="D4" s="3"/>
      <c r="E4" s="3"/>
      <c r="F4" s="3"/>
      <c r="G4" s="3"/>
      <c r="H4" s="89"/>
    </row>
    <row r="5" spans="1:8" s="2" customFormat="1" ht="13.5" thickBot="1" x14ac:dyDescent="0.25">
      <c r="A5" s="1" t="s">
        <v>160</v>
      </c>
      <c r="C5" s="3"/>
      <c r="D5" s="3"/>
      <c r="E5" s="3"/>
      <c r="F5" s="3"/>
      <c r="G5" s="3" t="s">
        <v>0</v>
      </c>
      <c r="H5" s="89"/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ht="25.5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ht="25.5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ht="25.5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ht="25.5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99" t="s">
        <v>45</v>
      </c>
      <c r="B35" s="100" t="s">
        <v>46</v>
      </c>
      <c r="C35" s="101">
        <v>10000</v>
      </c>
      <c r="D35" s="102">
        <v>10192</v>
      </c>
      <c r="E35" s="101">
        <v>0</v>
      </c>
      <c r="F35" s="17"/>
      <c r="G35" s="17"/>
      <c r="H35" s="17">
        <f t="shared" si="1"/>
        <v>0</v>
      </c>
    </row>
    <row r="36" spans="1:8" s="2" customFormat="1" x14ac:dyDescent="0.2">
      <c r="A36" s="99" t="s">
        <v>47</v>
      </c>
      <c r="B36" s="100" t="s">
        <v>48</v>
      </c>
      <c r="C36" s="101">
        <f>1600+2600+2000</f>
        <v>6200</v>
      </c>
      <c r="D36" s="102">
        <v>3359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03" t="s">
        <v>60</v>
      </c>
      <c r="C44" s="101">
        <v>2000</v>
      </c>
      <c r="D44" s="102">
        <v>20732</v>
      </c>
      <c r="E44" s="101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ht="25.5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99" t="s">
        <v>45</v>
      </c>
      <c r="B49" s="103" t="s">
        <v>65</v>
      </c>
      <c r="C49" s="101">
        <f>3000+100000</f>
        <v>103000</v>
      </c>
      <c r="D49" s="102">
        <v>68056</v>
      </c>
      <c r="E49" s="101">
        <v>0</v>
      </c>
      <c r="F49" s="17"/>
      <c r="G49" s="17"/>
      <c r="H49" s="17">
        <f t="shared" si="1"/>
        <v>0</v>
      </c>
    </row>
    <row r="50" spans="1:8" s="2" customFormat="1" x14ac:dyDescent="0.2">
      <c r="A50" s="99" t="s">
        <v>47</v>
      </c>
      <c r="B50" s="103" t="s">
        <v>66</v>
      </c>
      <c r="C50" s="101">
        <f>56150+46000+5000+5500</f>
        <v>112650</v>
      </c>
      <c r="D50" s="102">
        <v>58929</v>
      </c>
      <c r="E50" s="101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51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99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99" t="s">
        <v>41</v>
      </c>
      <c r="B70" s="103" t="s">
        <v>89</v>
      </c>
      <c r="C70" s="101">
        <v>300</v>
      </c>
      <c r="D70" s="102"/>
      <c r="E70" s="101">
        <v>0</v>
      </c>
      <c r="F70" s="17"/>
      <c r="G70" s="17"/>
      <c r="H70" s="17">
        <f t="shared" si="1"/>
        <v>0</v>
      </c>
    </row>
    <row r="71" spans="1:8" s="2" customFormat="1" x14ac:dyDescent="0.2">
      <c r="A71" s="99" t="s">
        <v>43</v>
      </c>
      <c r="B71" s="103" t="s">
        <v>90</v>
      </c>
      <c r="C71" s="101">
        <v>5600</v>
      </c>
      <c r="D71" s="102">
        <v>3894</v>
      </c>
      <c r="E71" s="101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99" t="s">
        <v>38</v>
      </c>
      <c r="B77" s="103" t="s">
        <v>129</v>
      </c>
      <c r="C77" s="101">
        <v>80000</v>
      </c>
      <c r="D77" s="102">
        <v>47379</v>
      </c>
      <c r="E77" s="101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ht="25.5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27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ht="25.5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38.2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ht="25.5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ht="25.5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 t="s">
        <v>216</v>
      </c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26.2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20.25" customHeight="1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27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27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4.25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  <c r="H102" s="89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  <c r="H103" s="89"/>
    </row>
    <row r="104" spans="1:9" s="2" customFormat="1" x14ac:dyDescent="0.2">
      <c r="A104" s="1"/>
      <c r="C104" s="57"/>
      <c r="D104" s="57"/>
      <c r="E104" s="57"/>
      <c r="F104" s="57"/>
      <c r="G104" s="57"/>
      <c r="H104" s="89"/>
    </row>
    <row r="105" spans="1:9" s="2" customFormat="1" x14ac:dyDescent="0.2">
      <c r="A105" s="1"/>
      <c r="C105" s="57"/>
      <c r="D105" s="57"/>
      <c r="E105" s="57"/>
      <c r="F105" s="57"/>
      <c r="G105" s="57"/>
      <c r="H105" s="89"/>
    </row>
    <row r="106" spans="1:9" s="2" customFormat="1" x14ac:dyDescent="0.2">
      <c r="A106" s="1"/>
      <c r="C106" s="57"/>
      <c r="D106" s="57"/>
      <c r="E106" s="57"/>
      <c r="F106" s="57"/>
      <c r="G106" s="57"/>
      <c r="H106" s="89"/>
    </row>
    <row r="107" spans="1:9" s="2" customFormat="1" x14ac:dyDescent="0.2">
      <c r="A107" s="1"/>
      <c r="C107" s="57"/>
      <c r="D107" s="57"/>
      <c r="E107" s="57"/>
      <c r="F107" s="57"/>
      <c r="G107" s="57"/>
      <c r="H107" s="89"/>
    </row>
    <row r="108" spans="1:9" s="2" customFormat="1" x14ac:dyDescent="0.2">
      <c r="A108" s="1"/>
      <c r="C108" s="57"/>
      <c r="D108" s="57"/>
      <c r="E108" s="57"/>
      <c r="F108" s="57"/>
      <c r="G108" s="57"/>
      <c r="H108" s="89"/>
    </row>
    <row r="109" spans="1:9" s="2" customFormat="1" x14ac:dyDescent="0.2">
      <c r="A109" s="1"/>
      <c r="C109" s="57"/>
      <c r="D109" s="57"/>
      <c r="E109" s="57"/>
      <c r="F109" s="57"/>
      <c r="G109" s="57"/>
      <c r="H109" s="89"/>
    </row>
    <row r="110" spans="1:9" s="2" customFormat="1" x14ac:dyDescent="0.2">
      <c r="A110" s="1"/>
      <c r="C110" s="57"/>
      <c r="D110" s="57"/>
      <c r="E110" s="57"/>
      <c r="F110" s="57"/>
      <c r="G110" s="57"/>
      <c r="H110" s="89"/>
    </row>
    <row r="111" spans="1:9" s="2" customFormat="1" x14ac:dyDescent="0.2">
      <c r="A111" s="1"/>
      <c r="C111" s="57"/>
      <c r="D111" s="57"/>
      <c r="E111" s="57"/>
      <c r="F111" s="57"/>
      <c r="G111" s="57"/>
      <c r="H111" s="89"/>
    </row>
    <row r="112" spans="1:9" s="2" customFormat="1" x14ac:dyDescent="0.2">
      <c r="A112" s="1"/>
      <c r="C112" s="57"/>
      <c r="D112" s="57"/>
      <c r="E112" s="57"/>
      <c r="F112" s="57"/>
      <c r="G112" s="57"/>
      <c r="H112" s="89"/>
    </row>
    <row r="113" spans="1:8" s="2" customFormat="1" x14ac:dyDescent="0.2">
      <c r="A113" s="1"/>
      <c r="C113" s="57"/>
      <c r="D113" s="57"/>
      <c r="E113" s="57"/>
      <c r="F113" s="57"/>
      <c r="G113" s="57"/>
      <c r="H113" s="89"/>
    </row>
    <row r="114" spans="1:8" s="2" customFormat="1" x14ac:dyDescent="0.2">
      <c r="A114" s="1"/>
      <c r="C114" s="57"/>
      <c r="D114" s="57"/>
      <c r="E114" s="57"/>
      <c r="F114" s="57"/>
      <c r="G114" s="57"/>
      <c r="H114" s="89"/>
    </row>
    <row r="115" spans="1:8" s="2" customFormat="1" x14ac:dyDescent="0.2">
      <c r="A115" s="1"/>
      <c r="C115" s="57"/>
      <c r="D115" s="57"/>
      <c r="E115" s="57"/>
      <c r="F115" s="57"/>
      <c r="G115" s="57"/>
      <c r="H115" s="89"/>
    </row>
    <row r="116" spans="1:8" s="2" customFormat="1" x14ac:dyDescent="0.2">
      <c r="A116" s="1"/>
      <c r="C116" s="57"/>
      <c r="D116" s="57"/>
      <c r="E116" s="57"/>
      <c r="F116" s="57"/>
      <c r="G116" s="57"/>
      <c r="H116" s="89"/>
    </row>
    <row r="117" spans="1:8" s="2" customFormat="1" x14ac:dyDescent="0.2">
      <c r="A117" s="1"/>
      <c r="C117" s="57"/>
      <c r="D117" s="57"/>
      <c r="E117" s="57"/>
      <c r="F117" s="57"/>
      <c r="G117" s="57"/>
      <c r="H117" s="89"/>
    </row>
    <row r="118" spans="1:8" s="2" customFormat="1" x14ac:dyDescent="0.2">
      <c r="A118" s="1"/>
      <c r="C118" s="57"/>
      <c r="D118" s="57"/>
      <c r="E118" s="57"/>
      <c r="F118" s="57"/>
      <c r="G118" s="57"/>
      <c r="H118" s="89"/>
    </row>
    <row r="119" spans="1:8" s="2" customFormat="1" x14ac:dyDescent="0.2">
      <c r="A119" s="1"/>
      <c r="C119" s="57"/>
      <c r="D119" s="57"/>
      <c r="E119" s="57"/>
      <c r="F119" s="57"/>
      <c r="G119" s="57"/>
      <c r="H119" s="89"/>
    </row>
    <row r="120" spans="1:8" s="2" customFormat="1" x14ac:dyDescent="0.2">
      <c r="A120" s="1"/>
      <c r="C120" s="57"/>
      <c r="D120" s="57"/>
      <c r="E120" s="57"/>
      <c r="F120" s="57"/>
      <c r="G120" s="57"/>
      <c r="H120" s="89"/>
    </row>
    <row r="121" spans="1:8" s="2" customFormat="1" x14ac:dyDescent="0.2">
      <c r="A121" s="1"/>
      <c r="C121" s="57"/>
      <c r="D121" s="57"/>
      <c r="E121" s="57"/>
      <c r="F121" s="57"/>
      <c r="G121" s="57"/>
      <c r="H121" s="89"/>
    </row>
    <row r="122" spans="1:8" s="2" customFormat="1" x14ac:dyDescent="0.2">
      <c r="A122" s="1"/>
      <c r="C122" s="3"/>
      <c r="D122" s="3"/>
      <c r="E122" s="3"/>
      <c r="F122" s="3"/>
      <c r="G122" s="3"/>
      <c r="H122" s="89"/>
    </row>
    <row r="123" spans="1:8" s="2" customFormat="1" x14ac:dyDescent="0.2">
      <c r="A123" s="1"/>
      <c r="C123" s="3"/>
      <c r="D123" s="3"/>
      <c r="E123" s="3"/>
      <c r="F123" s="3"/>
      <c r="G123" s="3"/>
      <c r="H123" s="89"/>
    </row>
    <row r="124" spans="1:8" s="2" customFormat="1" x14ac:dyDescent="0.2">
      <c r="A124" s="1"/>
      <c r="C124" s="3"/>
      <c r="D124" s="3"/>
      <c r="E124" s="3"/>
      <c r="F124" s="3"/>
      <c r="G124" s="3"/>
      <c r="H124" s="89"/>
    </row>
    <row r="125" spans="1:8" s="2" customFormat="1" x14ac:dyDescent="0.2">
      <c r="A125" s="1"/>
      <c r="C125" s="3"/>
      <c r="D125" s="3"/>
      <c r="E125" s="3"/>
      <c r="F125" s="3"/>
      <c r="G125" s="3"/>
      <c r="H125" s="89"/>
    </row>
    <row r="126" spans="1:8" s="2" customFormat="1" x14ac:dyDescent="0.2">
      <c r="A126" s="1"/>
      <c r="C126" s="3"/>
      <c r="D126" s="3"/>
      <c r="E126" s="3"/>
      <c r="F126" s="3"/>
      <c r="G126" s="3"/>
      <c r="H126" s="89"/>
    </row>
    <row r="127" spans="1:8" s="2" customFormat="1" x14ac:dyDescent="0.2">
      <c r="A127" s="1"/>
      <c r="C127" s="3"/>
      <c r="D127" s="3"/>
      <c r="E127" s="3"/>
      <c r="F127" s="3"/>
      <c r="G127" s="3"/>
      <c r="H127" s="89"/>
    </row>
    <row r="128" spans="1:8" s="2" customFormat="1" x14ac:dyDescent="0.2">
      <c r="A128" s="1"/>
      <c r="C128" s="3"/>
      <c r="D128" s="3"/>
      <c r="E128" s="3"/>
      <c r="F128" s="3"/>
      <c r="G128" s="3"/>
      <c r="H128" s="89"/>
    </row>
    <row r="129" spans="1:8" s="2" customFormat="1" x14ac:dyDescent="0.2">
      <c r="A129" s="1"/>
      <c r="C129" s="3"/>
      <c r="D129" s="3"/>
      <c r="E129" s="3"/>
      <c r="F129" s="3"/>
      <c r="G129" s="3"/>
      <c r="H129" s="89"/>
    </row>
    <row r="130" spans="1:8" s="2" customFormat="1" x14ac:dyDescent="0.2">
      <c r="A130" s="1"/>
      <c r="C130" s="3"/>
      <c r="D130" s="3"/>
      <c r="E130" s="3"/>
      <c r="F130" s="3"/>
      <c r="G130" s="3"/>
      <c r="H130" s="89"/>
    </row>
    <row r="131" spans="1:8" s="2" customFormat="1" x14ac:dyDescent="0.2">
      <c r="A131" s="1"/>
      <c r="C131" s="3"/>
      <c r="D131" s="3"/>
      <c r="E131" s="3"/>
      <c r="F131" s="3"/>
      <c r="G131" s="3"/>
      <c r="H131" s="89"/>
    </row>
    <row r="132" spans="1:8" s="2" customFormat="1" x14ac:dyDescent="0.2">
      <c r="A132" s="1"/>
      <c r="C132" s="3"/>
      <c r="D132" s="3"/>
      <c r="E132" s="3"/>
      <c r="F132" s="3"/>
      <c r="G132" s="3"/>
      <c r="H132" s="89"/>
    </row>
    <row r="133" spans="1:8" s="2" customFormat="1" x14ac:dyDescent="0.2">
      <c r="A133" s="1"/>
      <c r="C133" s="3"/>
      <c r="D133" s="3"/>
      <c r="E133" s="3"/>
      <c r="F133" s="3"/>
      <c r="G133" s="3"/>
      <c r="H133" s="89"/>
    </row>
    <row r="134" spans="1:8" s="2" customFormat="1" x14ac:dyDescent="0.2">
      <c r="A134" s="1"/>
      <c r="C134" s="3"/>
      <c r="D134" s="3"/>
      <c r="E134" s="3"/>
      <c r="F134" s="3"/>
      <c r="G134" s="3"/>
      <c r="H134" s="89"/>
    </row>
    <row r="135" spans="1:8" s="2" customFormat="1" x14ac:dyDescent="0.2">
      <c r="A135" s="1"/>
      <c r="C135" s="3"/>
      <c r="D135" s="3"/>
      <c r="E135" s="3"/>
      <c r="F135" s="3"/>
      <c r="G135" s="3"/>
      <c r="H135" s="89"/>
    </row>
    <row r="136" spans="1:8" s="2" customFormat="1" x14ac:dyDescent="0.2">
      <c r="A136" s="1"/>
      <c r="C136" s="3"/>
      <c r="D136" s="3"/>
      <c r="E136" s="3"/>
      <c r="F136" s="3"/>
      <c r="G136" s="3"/>
      <c r="H136" s="89"/>
    </row>
    <row r="137" spans="1:8" s="2" customFormat="1" x14ac:dyDescent="0.2">
      <c r="A137" s="1"/>
      <c r="C137" s="3"/>
      <c r="D137" s="3"/>
      <c r="E137" s="3"/>
      <c r="F137" s="3"/>
      <c r="G137" s="3"/>
      <c r="H137" s="89"/>
    </row>
    <row r="138" spans="1:8" s="2" customFormat="1" x14ac:dyDescent="0.2">
      <c r="A138" s="1"/>
      <c r="C138" s="3"/>
      <c r="D138" s="3"/>
      <c r="E138" s="3"/>
      <c r="F138" s="3"/>
      <c r="G138" s="3"/>
      <c r="H138" s="89"/>
    </row>
    <row r="139" spans="1:8" s="2" customFormat="1" x14ac:dyDescent="0.2">
      <c r="A139" s="1"/>
      <c r="C139" s="3"/>
      <c r="D139" s="3"/>
      <c r="E139" s="3"/>
      <c r="F139" s="3"/>
      <c r="G139" s="3"/>
      <c r="H139" s="89"/>
    </row>
    <row r="140" spans="1:8" s="2" customFormat="1" x14ac:dyDescent="0.2">
      <c r="A140" s="1"/>
      <c r="C140" s="3"/>
      <c r="D140" s="3"/>
      <c r="E140" s="3"/>
      <c r="F140" s="3"/>
      <c r="G140" s="3"/>
      <c r="H140" s="89"/>
    </row>
    <row r="141" spans="1:8" s="2" customFormat="1" x14ac:dyDescent="0.2">
      <c r="A141" s="1"/>
      <c r="C141" s="3"/>
      <c r="D141" s="3"/>
      <c r="E141" s="3"/>
      <c r="F141" s="3"/>
      <c r="G141" s="3"/>
      <c r="H141" s="89"/>
    </row>
    <row r="142" spans="1:8" s="2" customFormat="1" x14ac:dyDescent="0.2">
      <c r="A142" s="1"/>
      <c r="C142" s="3"/>
      <c r="D142" s="3"/>
      <c r="E142" s="3"/>
      <c r="F142" s="3"/>
      <c r="G142" s="3"/>
      <c r="H142" s="89"/>
    </row>
    <row r="143" spans="1:8" s="2" customFormat="1" x14ac:dyDescent="0.2">
      <c r="A143" s="1"/>
      <c r="C143" s="3"/>
      <c r="D143" s="3"/>
      <c r="E143" s="3"/>
      <c r="F143" s="3"/>
      <c r="G143" s="3"/>
      <c r="H143" s="89"/>
    </row>
    <row r="144" spans="1:8" s="2" customFormat="1" x14ac:dyDescent="0.2">
      <c r="A144" s="1"/>
      <c r="C144" s="3"/>
      <c r="D144" s="3"/>
      <c r="E144" s="3"/>
      <c r="F144" s="3"/>
      <c r="G144" s="3"/>
      <c r="H144" s="89"/>
    </row>
    <row r="145" spans="1:8" s="2" customFormat="1" x14ac:dyDescent="0.2">
      <c r="A145" s="1"/>
      <c r="C145" s="3"/>
      <c r="D145" s="3"/>
      <c r="E145" s="3"/>
      <c r="F145" s="3"/>
      <c r="G145" s="3"/>
      <c r="H145" s="89"/>
    </row>
    <row r="146" spans="1:8" s="2" customFormat="1" x14ac:dyDescent="0.2">
      <c r="A146" s="1"/>
      <c r="C146" s="3"/>
      <c r="D146" s="3"/>
      <c r="E146" s="3"/>
      <c r="F146" s="3"/>
      <c r="G146" s="3"/>
      <c r="H146" s="89"/>
    </row>
    <row r="147" spans="1:8" s="2" customFormat="1" x14ac:dyDescent="0.2">
      <c r="A147" s="1"/>
      <c r="C147" s="3"/>
      <c r="D147" s="3"/>
      <c r="E147" s="3"/>
      <c r="F147" s="3"/>
      <c r="G147" s="3"/>
      <c r="H147" s="89"/>
    </row>
    <row r="148" spans="1:8" s="2" customFormat="1" x14ac:dyDescent="0.2">
      <c r="A148" s="1"/>
      <c r="C148" s="3"/>
      <c r="D148" s="3"/>
      <c r="E148" s="3"/>
      <c r="F148" s="3"/>
      <c r="G148" s="3"/>
      <c r="H148" s="89"/>
    </row>
    <row r="149" spans="1:8" s="2" customFormat="1" x14ac:dyDescent="0.2">
      <c r="A149" s="1"/>
      <c r="C149" s="3"/>
      <c r="D149" s="3"/>
      <c r="E149" s="3"/>
      <c r="F149" s="3"/>
      <c r="G149" s="3"/>
      <c r="H149" s="89"/>
    </row>
    <row r="150" spans="1:8" s="2" customFormat="1" x14ac:dyDescent="0.2">
      <c r="A150" s="1"/>
      <c r="C150" s="3"/>
      <c r="D150" s="3"/>
      <c r="E150" s="3"/>
      <c r="F150" s="3"/>
      <c r="G150" s="3"/>
      <c r="H150" s="89"/>
    </row>
    <row r="151" spans="1:8" s="2" customFormat="1" x14ac:dyDescent="0.2">
      <c r="A151" s="1"/>
      <c r="C151" s="3"/>
      <c r="D151" s="3"/>
      <c r="E151" s="3"/>
      <c r="F151" s="3"/>
      <c r="G151" s="3"/>
      <c r="H151" s="89"/>
    </row>
    <row r="152" spans="1:8" s="2" customFormat="1" x14ac:dyDescent="0.2">
      <c r="A152" s="1"/>
      <c r="C152" s="3"/>
      <c r="D152" s="3"/>
      <c r="E152" s="3"/>
      <c r="F152" s="3"/>
      <c r="G152" s="3"/>
      <c r="H152" s="89"/>
    </row>
    <row r="153" spans="1:8" s="2" customFormat="1" x14ac:dyDescent="0.2">
      <c r="A153" s="1"/>
      <c r="C153" s="3"/>
      <c r="D153" s="3"/>
      <c r="E153" s="3"/>
      <c r="F153" s="3"/>
      <c r="G153" s="3"/>
      <c r="H153" s="89"/>
    </row>
    <row r="154" spans="1:8" s="2" customFormat="1" x14ac:dyDescent="0.2">
      <c r="A154" s="1"/>
      <c r="C154" s="3"/>
      <c r="D154" s="3"/>
      <c r="E154" s="3"/>
      <c r="F154" s="3"/>
      <c r="G154" s="3"/>
      <c r="H154" s="89"/>
    </row>
    <row r="155" spans="1:8" s="2" customFormat="1" x14ac:dyDescent="0.2">
      <c r="A155" s="1"/>
      <c r="C155" s="3"/>
      <c r="D155" s="3"/>
      <c r="E155" s="3"/>
      <c r="F155" s="3"/>
      <c r="G155" s="3"/>
      <c r="H155" s="89"/>
    </row>
    <row r="156" spans="1:8" s="2" customFormat="1" x14ac:dyDescent="0.2">
      <c r="A156" s="1"/>
      <c r="C156" s="3"/>
      <c r="D156" s="3"/>
      <c r="E156" s="3"/>
      <c r="F156" s="3"/>
      <c r="G156" s="3"/>
      <c r="H156" s="89"/>
    </row>
    <row r="157" spans="1:8" s="2" customFormat="1" x14ac:dyDescent="0.2">
      <c r="A157" s="1"/>
      <c r="C157" s="3"/>
      <c r="D157" s="3"/>
      <c r="E157" s="3"/>
      <c r="F157" s="3"/>
      <c r="G157" s="3"/>
      <c r="H157" s="89"/>
    </row>
    <row r="158" spans="1:8" s="2" customFormat="1" x14ac:dyDescent="0.2">
      <c r="A158" s="1"/>
      <c r="C158" s="3"/>
      <c r="D158" s="3"/>
      <c r="E158" s="3"/>
      <c r="F158" s="3"/>
      <c r="G158" s="3"/>
      <c r="H158" s="89"/>
    </row>
    <row r="159" spans="1:8" s="2" customFormat="1" x14ac:dyDescent="0.2">
      <c r="A159" s="1"/>
      <c r="C159" s="3"/>
      <c r="D159" s="3"/>
      <c r="E159" s="3"/>
      <c r="F159" s="3"/>
      <c r="G159" s="3"/>
      <c r="H159" s="89"/>
    </row>
    <row r="160" spans="1:8" s="2" customFormat="1" x14ac:dyDescent="0.2">
      <c r="A160" s="1"/>
      <c r="C160" s="3"/>
      <c r="D160" s="3"/>
      <c r="E160" s="3"/>
      <c r="F160" s="3"/>
      <c r="G160" s="3"/>
      <c r="H160" s="89"/>
    </row>
    <row r="161" spans="1:8" s="2" customFormat="1" x14ac:dyDescent="0.2">
      <c r="A161" s="1"/>
      <c r="C161" s="3"/>
      <c r="D161" s="3"/>
      <c r="E161" s="3"/>
      <c r="F161" s="3"/>
      <c r="G161" s="3"/>
      <c r="H161" s="89"/>
    </row>
    <row r="162" spans="1:8" s="2" customFormat="1" x14ac:dyDescent="0.2">
      <c r="A162" s="1"/>
      <c r="C162" s="3"/>
      <c r="D162" s="3"/>
      <c r="E162" s="3"/>
      <c r="F162" s="3"/>
      <c r="G162" s="3"/>
      <c r="H162" s="89"/>
    </row>
    <row r="163" spans="1:8" s="2" customFormat="1" x14ac:dyDescent="0.2">
      <c r="A163" s="1"/>
      <c r="C163" s="3"/>
      <c r="D163" s="3"/>
      <c r="E163" s="3"/>
      <c r="F163" s="3"/>
      <c r="G163" s="3"/>
      <c r="H163" s="89"/>
    </row>
    <row r="164" spans="1:8" s="2" customFormat="1" x14ac:dyDescent="0.2">
      <c r="A164" s="1"/>
      <c r="C164" s="3"/>
      <c r="D164" s="3"/>
      <c r="E164" s="3"/>
      <c r="F164" s="3"/>
      <c r="G164" s="3"/>
      <c r="H164" s="89"/>
    </row>
    <row r="165" spans="1:8" s="2" customFormat="1" x14ac:dyDescent="0.2">
      <c r="A165" s="1"/>
      <c r="C165" s="3"/>
      <c r="D165" s="3"/>
      <c r="E165" s="3"/>
      <c r="F165" s="3"/>
      <c r="G165" s="3"/>
      <c r="H165" s="89"/>
    </row>
    <row r="166" spans="1:8" s="2" customFormat="1" x14ac:dyDescent="0.2">
      <c r="A166" s="1"/>
      <c r="C166" s="3"/>
      <c r="D166" s="3"/>
      <c r="E166" s="3"/>
      <c r="F166" s="3"/>
      <c r="G166" s="3"/>
      <c r="H166" s="89"/>
    </row>
    <row r="167" spans="1:8" s="2" customFormat="1" x14ac:dyDescent="0.2">
      <c r="A167" s="1"/>
      <c r="C167" s="3"/>
      <c r="D167" s="3"/>
      <c r="E167" s="3"/>
      <c r="F167" s="3"/>
      <c r="G167" s="3"/>
      <c r="H167" s="89"/>
    </row>
    <row r="168" spans="1:8" s="2" customFormat="1" x14ac:dyDescent="0.2">
      <c r="A168" s="1"/>
      <c r="C168" s="3"/>
      <c r="D168" s="3"/>
      <c r="E168" s="3"/>
      <c r="F168" s="3"/>
      <c r="G168" s="3"/>
      <c r="H168" s="89"/>
    </row>
    <row r="169" spans="1:8" s="2" customFormat="1" x14ac:dyDescent="0.2">
      <c r="A169" s="1"/>
      <c r="C169" s="3"/>
      <c r="D169" s="3"/>
      <c r="E169" s="3"/>
      <c r="F169" s="3"/>
      <c r="G169" s="3"/>
      <c r="H169" s="89"/>
    </row>
    <row r="170" spans="1:8" s="2" customFormat="1" x14ac:dyDescent="0.2">
      <c r="A170" s="1"/>
      <c r="C170" s="3"/>
      <c r="D170" s="3"/>
      <c r="E170" s="3"/>
      <c r="F170" s="3"/>
      <c r="G170" s="3"/>
      <c r="H170" s="89"/>
    </row>
    <row r="171" spans="1:8" s="2" customFormat="1" x14ac:dyDescent="0.2">
      <c r="A171" s="1"/>
      <c r="C171" s="3"/>
      <c r="D171" s="3"/>
      <c r="E171" s="3"/>
      <c r="F171" s="3"/>
      <c r="G171" s="3"/>
      <c r="H171" s="89"/>
    </row>
    <row r="172" spans="1:8" s="2" customFormat="1" x14ac:dyDescent="0.2">
      <c r="A172" s="1"/>
      <c r="C172" s="3"/>
      <c r="D172" s="3"/>
      <c r="E172" s="3"/>
      <c r="F172" s="3"/>
      <c r="G172" s="3"/>
      <c r="H172" s="89"/>
    </row>
    <row r="173" spans="1:8" s="2" customFormat="1" x14ac:dyDescent="0.2">
      <c r="A173" s="1"/>
      <c r="C173" s="3"/>
      <c r="D173" s="3"/>
      <c r="E173" s="3"/>
      <c r="F173" s="3"/>
      <c r="G173" s="3"/>
      <c r="H173" s="89"/>
    </row>
    <row r="174" spans="1:8" s="2" customFormat="1" x14ac:dyDescent="0.2">
      <c r="A174" s="1"/>
      <c r="C174" s="3"/>
      <c r="D174" s="3"/>
      <c r="E174" s="3"/>
      <c r="F174" s="3"/>
      <c r="G174" s="3"/>
      <c r="H174" s="89"/>
    </row>
    <row r="175" spans="1:8" s="2" customFormat="1" x14ac:dyDescent="0.2">
      <c r="A175" s="1"/>
      <c r="C175" s="3"/>
      <c r="D175" s="3"/>
      <c r="E175" s="3"/>
      <c r="F175" s="3"/>
      <c r="G175" s="3"/>
      <c r="H175" s="89"/>
    </row>
    <row r="176" spans="1:8" s="2" customFormat="1" x14ac:dyDescent="0.2">
      <c r="A176" s="1"/>
      <c r="C176" s="3"/>
      <c r="D176" s="3"/>
      <c r="E176" s="3"/>
      <c r="F176" s="3"/>
      <c r="G176" s="3"/>
      <c r="H176" s="89"/>
    </row>
    <row r="177" spans="1:8" s="2" customFormat="1" x14ac:dyDescent="0.2">
      <c r="A177" s="1"/>
      <c r="C177" s="3"/>
      <c r="D177" s="3"/>
      <c r="E177" s="3"/>
      <c r="F177" s="3"/>
      <c r="G177" s="3"/>
      <c r="H177" s="89"/>
    </row>
    <row r="178" spans="1:8" s="2" customFormat="1" x14ac:dyDescent="0.2">
      <c r="A178" s="1"/>
      <c r="C178" s="3"/>
      <c r="D178" s="3"/>
      <c r="E178" s="3"/>
      <c r="F178" s="3"/>
      <c r="G178" s="3"/>
      <c r="H178" s="89"/>
    </row>
    <row r="179" spans="1:8" s="2" customFormat="1" x14ac:dyDescent="0.2">
      <c r="A179" s="1"/>
      <c r="C179" s="3"/>
      <c r="D179" s="3"/>
      <c r="E179" s="3"/>
      <c r="F179" s="3"/>
      <c r="G179" s="3"/>
      <c r="H179" s="89"/>
    </row>
    <row r="180" spans="1:8" s="2" customFormat="1" x14ac:dyDescent="0.2">
      <c r="A180" s="1"/>
      <c r="C180" s="3"/>
      <c r="D180" s="3"/>
      <c r="E180" s="3"/>
      <c r="F180" s="3"/>
      <c r="G180" s="3"/>
      <c r="H180" s="89"/>
    </row>
    <row r="181" spans="1:8" s="2" customFormat="1" x14ac:dyDescent="0.2">
      <c r="A181" s="1"/>
      <c r="C181" s="3"/>
      <c r="D181" s="3"/>
      <c r="E181" s="3"/>
      <c r="F181" s="3"/>
      <c r="G181" s="3"/>
      <c r="H181" s="89"/>
    </row>
    <row r="182" spans="1:8" s="2" customFormat="1" x14ac:dyDescent="0.2">
      <c r="A182" s="1"/>
      <c r="C182" s="3"/>
      <c r="D182" s="3"/>
      <c r="E182" s="3"/>
      <c r="F182" s="3"/>
      <c r="G182" s="3"/>
      <c r="H182" s="89"/>
    </row>
    <row r="183" spans="1:8" s="2" customFormat="1" x14ac:dyDescent="0.2">
      <c r="A183" s="1"/>
      <c r="C183" s="3"/>
      <c r="D183" s="3"/>
      <c r="E183" s="3"/>
      <c r="F183" s="3"/>
      <c r="G183" s="3"/>
      <c r="H183" s="89"/>
    </row>
    <row r="184" spans="1:8" s="2" customFormat="1" x14ac:dyDescent="0.2">
      <c r="A184" s="1"/>
      <c r="C184" s="3"/>
      <c r="D184" s="3"/>
      <c r="E184" s="3"/>
      <c r="F184" s="3"/>
      <c r="G184" s="3"/>
      <c r="H184" s="89"/>
    </row>
    <row r="185" spans="1:8" s="2" customFormat="1" x14ac:dyDescent="0.2">
      <c r="A185" s="1"/>
      <c r="C185" s="3"/>
      <c r="D185" s="3"/>
      <c r="E185" s="3"/>
      <c r="F185" s="3"/>
      <c r="G185" s="3"/>
      <c r="H185" s="89"/>
    </row>
    <row r="186" spans="1:8" s="2" customFormat="1" x14ac:dyDescent="0.2">
      <c r="A186" s="1"/>
      <c r="C186" s="3"/>
      <c r="D186" s="3"/>
      <c r="E186" s="3"/>
      <c r="F186" s="3"/>
      <c r="G186" s="3"/>
      <c r="H186" s="89"/>
    </row>
    <row r="187" spans="1:8" s="2" customFormat="1" x14ac:dyDescent="0.2">
      <c r="A187" s="1"/>
      <c r="C187" s="3"/>
      <c r="D187" s="3"/>
      <c r="E187" s="3"/>
      <c r="F187" s="3"/>
      <c r="G187" s="3"/>
      <c r="H187" s="89"/>
    </row>
    <row r="188" spans="1:8" s="2" customFormat="1" x14ac:dyDescent="0.2">
      <c r="A188" s="1"/>
      <c r="C188" s="3"/>
      <c r="D188" s="3"/>
      <c r="E188" s="3"/>
      <c r="F188" s="3"/>
      <c r="G188" s="3"/>
      <c r="H188" s="89"/>
    </row>
    <row r="189" spans="1:8" s="2" customFormat="1" x14ac:dyDescent="0.2">
      <c r="A189" s="1"/>
      <c r="C189" s="3"/>
      <c r="D189" s="3"/>
      <c r="E189" s="3"/>
      <c r="F189" s="3"/>
      <c r="G189" s="3"/>
      <c r="H189" s="89"/>
    </row>
    <row r="190" spans="1:8" s="2" customFormat="1" x14ac:dyDescent="0.2">
      <c r="A190" s="1"/>
      <c r="C190" s="3"/>
      <c r="D190" s="3"/>
      <c r="E190" s="3"/>
      <c r="F190" s="3"/>
      <c r="G190" s="3"/>
      <c r="H190" s="89"/>
    </row>
    <row r="191" spans="1:8" s="2" customFormat="1" x14ac:dyDescent="0.2">
      <c r="A191" s="1"/>
      <c r="C191" s="3"/>
      <c r="D191" s="3"/>
      <c r="E191" s="3"/>
      <c r="F191" s="3"/>
      <c r="G191" s="3"/>
      <c r="H191" s="89"/>
    </row>
    <row r="192" spans="1:8" s="2" customFormat="1" x14ac:dyDescent="0.2">
      <c r="A192" s="1"/>
      <c r="C192" s="3"/>
      <c r="D192" s="3"/>
      <c r="E192" s="3"/>
      <c r="F192" s="3"/>
      <c r="G192" s="3"/>
      <c r="H192" s="89"/>
    </row>
    <row r="193" spans="1:8" s="2" customFormat="1" x14ac:dyDescent="0.2">
      <c r="A193" s="1"/>
      <c r="C193" s="3"/>
      <c r="D193" s="3"/>
      <c r="E193" s="3"/>
      <c r="F193" s="3"/>
      <c r="G193" s="3"/>
      <c r="H193" s="89"/>
    </row>
    <row r="194" spans="1:8" s="2" customFormat="1" x14ac:dyDescent="0.2">
      <c r="A194" s="1"/>
      <c r="C194" s="3"/>
      <c r="D194" s="3"/>
      <c r="E194" s="3"/>
      <c r="F194" s="3"/>
      <c r="G194" s="3"/>
      <c r="H194" s="89"/>
    </row>
    <row r="195" spans="1:8" s="2" customFormat="1" x14ac:dyDescent="0.2">
      <c r="A195" s="1"/>
      <c r="C195" s="3"/>
      <c r="D195" s="3"/>
      <c r="E195" s="3"/>
      <c r="F195" s="3"/>
      <c r="G195" s="3"/>
      <c r="H195" s="89"/>
    </row>
    <row r="196" spans="1:8" s="2" customFormat="1" x14ac:dyDescent="0.2">
      <c r="A196" s="1"/>
      <c r="C196" s="3"/>
      <c r="D196" s="3"/>
      <c r="E196" s="3"/>
      <c r="F196" s="3"/>
      <c r="G196" s="3"/>
      <c r="H196" s="89"/>
    </row>
    <row r="197" spans="1:8" s="2" customFormat="1" x14ac:dyDescent="0.2">
      <c r="A197" s="1"/>
      <c r="C197" s="3"/>
      <c r="D197" s="3"/>
      <c r="E197" s="3"/>
      <c r="F197" s="3"/>
      <c r="G197" s="3"/>
      <c r="H197" s="89"/>
    </row>
    <row r="198" spans="1:8" s="2" customFormat="1" x14ac:dyDescent="0.2">
      <c r="A198" s="1"/>
      <c r="C198" s="3"/>
      <c r="D198" s="3"/>
      <c r="E198" s="3"/>
      <c r="F198" s="3"/>
      <c r="G198" s="3"/>
      <c r="H198" s="89"/>
    </row>
    <row r="199" spans="1:8" s="2" customFormat="1" x14ac:dyDescent="0.2">
      <c r="A199" s="1"/>
      <c r="C199" s="3"/>
      <c r="D199" s="3"/>
      <c r="E199" s="3"/>
      <c r="F199" s="3"/>
      <c r="G199" s="3"/>
      <c r="H199" s="89"/>
    </row>
    <row r="200" spans="1:8" s="2" customFormat="1" x14ac:dyDescent="0.2">
      <c r="A200" s="1"/>
      <c r="C200" s="3"/>
      <c r="D200" s="3"/>
      <c r="E200" s="3"/>
      <c r="F200" s="3"/>
      <c r="G200" s="3"/>
      <c r="H200" s="89"/>
    </row>
    <row r="201" spans="1:8" s="2" customFormat="1" x14ac:dyDescent="0.2">
      <c r="A201" s="1"/>
      <c r="C201" s="3"/>
      <c r="D201" s="3"/>
      <c r="E201" s="3"/>
      <c r="F201" s="3"/>
      <c r="G201" s="3"/>
      <c r="H201" s="89"/>
    </row>
    <row r="202" spans="1:8" s="2" customFormat="1" x14ac:dyDescent="0.2">
      <c r="A202" s="1"/>
      <c r="C202" s="3"/>
      <c r="D202" s="3"/>
      <c r="E202" s="3"/>
      <c r="F202" s="3"/>
      <c r="G202" s="3"/>
      <c r="H202" s="89"/>
    </row>
    <row r="203" spans="1:8" s="2" customFormat="1" x14ac:dyDescent="0.2">
      <c r="A203" s="1"/>
      <c r="C203" s="3"/>
      <c r="D203" s="3"/>
      <c r="E203" s="3"/>
      <c r="F203" s="3"/>
      <c r="G203" s="3"/>
      <c r="H203" s="89"/>
    </row>
    <row r="204" spans="1:8" s="2" customFormat="1" x14ac:dyDescent="0.2">
      <c r="A204" s="1"/>
      <c r="C204" s="3"/>
      <c r="D204" s="3"/>
      <c r="E204" s="3"/>
      <c r="F204" s="3"/>
      <c r="G204" s="3"/>
      <c r="H204" s="89"/>
    </row>
    <row r="205" spans="1:8" s="2" customFormat="1" x14ac:dyDescent="0.2">
      <c r="A205" s="1"/>
      <c r="C205" s="3"/>
      <c r="D205" s="3"/>
      <c r="E205" s="3"/>
      <c r="F205" s="3"/>
      <c r="G205" s="3"/>
      <c r="H205" s="89"/>
    </row>
    <row r="206" spans="1:8" s="2" customFormat="1" x14ac:dyDescent="0.2">
      <c r="A206" s="1"/>
      <c r="C206" s="3"/>
      <c r="D206" s="3"/>
      <c r="E206" s="3"/>
      <c r="F206" s="3"/>
      <c r="G206" s="3"/>
      <c r="H206" s="89"/>
    </row>
    <row r="207" spans="1:8" s="2" customFormat="1" x14ac:dyDescent="0.2">
      <c r="A207" s="1"/>
      <c r="C207" s="3"/>
      <c r="D207" s="3"/>
      <c r="E207" s="3"/>
      <c r="F207" s="3"/>
      <c r="G207" s="3"/>
      <c r="H207" s="89"/>
    </row>
    <row r="208" spans="1:8" s="2" customFormat="1" x14ac:dyDescent="0.2">
      <c r="A208" s="1"/>
      <c r="C208" s="3"/>
      <c r="D208" s="3"/>
      <c r="E208" s="3"/>
      <c r="F208" s="3"/>
      <c r="G208" s="3"/>
      <c r="H208" s="89"/>
    </row>
    <row r="209" spans="1:8" s="2" customFormat="1" x14ac:dyDescent="0.2">
      <c r="A209" s="1"/>
      <c r="C209" s="3"/>
      <c r="D209" s="3"/>
      <c r="E209" s="3"/>
      <c r="F209" s="3"/>
      <c r="G209" s="3"/>
      <c r="H209" s="89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workbookViewId="0">
      <selection activeCell="F5" sqref="F5:H99"/>
    </sheetView>
  </sheetViews>
  <sheetFormatPr defaultRowHeight="12.75" x14ac:dyDescent="0.2"/>
  <cols>
    <col min="1" max="1" width="5.28515625" customWidth="1"/>
    <col min="2" max="2" width="36.7109375" customWidth="1"/>
    <col min="3" max="4" width="16" hidden="1" customWidth="1"/>
    <col min="5" max="5" width="8" bestFit="1" customWidth="1"/>
    <col min="6" max="6" width="15" customWidth="1"/>
    <col min="7" max="7" width="10.42578125" bestFit="1" customWidth="1"/>
    <col min="8" max="8" width="16.42578125" style="90" customWidth="1"/>
    <col min="9" max="9" width="14.7109375" bestFit="1" customWidth="1"/>
  </cols>
  <sheetData>
    <row r="1" spans="1:8" s="76" customFormat="1" ht="18" x14ac:dyDescent="0.25">
      <c r="A1" s="76" t="s">
        <v>145</v>
      </c>
      <c r="H1" s="88"/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  <c r="H2" s="89"/>
    </row>
    <row r="3" spans="1:8" s="2" customFormat="1" x14ac:dyDescent="0.2">
      <c r="A3" s="72" t="s">
        <v>208</v>
      </c>
      <c r="B3" s="72"/>
      <c r="C3" s="9"/>
      <c r="D3" s="9"/>
      <c r="E3" s="9"/>
      <c r="F3" s="9"/>
      <c r="G3" s="9"/>
      <c r="H3" s="89"/>
    </row>
    <row r="4" spans="1:8" s="2" customFormat="1" ht="13.5" thickBot="1" x14ac:dyDescent="0.25">
      <c r="A4" s="1" t="s">
        <v>147</v>
      </c>
      <c r="C4" s="3"/>
      <c r="D4" s="3"/>
      <c r="E4" s="3"/>
      <c r="F4" s="3"/>
      <c r="G4" s="3" t="s">
        <v>0</v>
      </c>
      <c r="H4" s="89"/>
    </row>
    <row r="5" spans="1:8" s="2" customFormat="1" ht="14.25" thickTop="1" thickBot="1" x14ac:dyDescent="0.25">
      <c r="A5" s="132" t="s">
        <v>1</v>
      </c>
      <c r="B5" s="133" t="s">
        <v>2</v>
      </c>
      <c r="C5" s="134" t="s">
        <v>125</v>
      </c>
      <c r="D5" s="62" t="s">
        <v>135</v>
      </c>
      <c r="E5" s="91" t="s">
        <v>142</v>
      </c>
      <c r="F5" s="55" t="s">
        <v>250</v>
      </c>
      <c r="G5" s="55" t="s">
        <v>141</v>
      </c>
      <c r="H5" s="129" t="s">
        <v>143</v>
      </c>
    </row>
    <row r="6" spans="1:8" s="2" customFormat="1" ht="14.25" thickTop="1" thickBot="1" x14ac:dyDescent="0.25">
      <c r="A6" s="132"/>
      <c r="B6" s="133"/>
      <c r="C6" s="134"/>
      <c r="D6" s="55"/>
      <c r="E6" s="91"/>
      <c r="F6" s="55"/>
      <c r="G6" s="55"/>
      <c r="H6" s="129" t="s">
        <v>3</v>
      </c>
    </row>
    <row r="7" spans="1:8" s="2" customFormat="1" ht="13.5" thickTop="1" x14ac:dyDescent="0.2">
      <c r="A7" s="132"/>
      <c r="B7" s="133"/>
      <c r="C7" s="134"/>
      <c r="D7" s="55"/>
      <c r="E7" s="91"/>
      <c r="F7" s="55"/>
      <c r="G7" s="55"/>
      <c r="H7" s="129" t="s">
        <v>4</v>
      </c>
    </row>
    <row r="8" spans="1:8" s="14" customFormat="1" ht="9" thickBot="1" x14ac:dyDescent="0.2">
      <c r="A8" s="10">
        <v>1</v>
      </c>
      <c r="B8" s="11">
        <v>2</v>
      </c>
      <c r="C8" s="12">
        <v>4</v>
      </c>
      <c r="D8" s="56"/>
      <c r="E8" s="56">
        <v>6</v>
      </c>
      <c r="F8" s="56">
        <v>13</v>
      </c>
      <c r="G8" s="56">
        <v>13</v>
      </c>
      <c r="H8" s="13">
        <v>5</v>
      </c>
    </row>
    <row r="9" spans="1:8" s="2" customFormat="1" ht="13.5" thickTop="1" x14ac:dyDescent="0.2">
      <c r="A9" s="15" t="s">
        <v>5</v>
      </c>
      <c r="B9" s="16" t="s">
        <v>6</v>
      </c>
      <c r="C9" s="17">
        <f>C10+C13+C14+C18+C19+C25+C16</f>
        <v>6961977</v>
      </c>
      <c r="D9" s="63">
        <f>D10+D13+D14+D18+D19+D25+D16</f>
        <v>4801037.74</v>
      </c>
      <c r="E9" s="17">
        <f t="shared" ref="E9:G9" si="0">E10+E13+E14+E18+E19+E25+E16</f>
        <v>0</v>
      </c>
      <c r="F9" s="17">
        <f t="shared" si="0"/>
        <v>0</v>
      </c>
      <c r="G9" s="17">
        <f t="shared" si="0"/>
        <v>0</v>
      </c>
      <c r="H9" s="17">
        <f>SUM(F9-G9)</f>
        <v>0</v>
      </c>
    </row>
    <row r="10" spans="1:8" s="2" customFormat="1" x14ac:dyDescent="0.2">
      <c r="A10" s="15">
        <v>1</v>
      </c>
      <c r="B10" s="16" t="s">
        <v>7</v>
      </c>
      <c r="C10" s="17">
        <v>1430000</v>
      </c>
      <c r="D10" s="63">
        <f>655174+17254</f>
        <v>672428</v>
      </c>
      <c r="E10" s="17"/>
      <c r="F10" s="17"/>
      <c r="G10" s="17"/>
      <c r="H10" s="17">
        <f t="shared" ref="H10:H73" si="1">SUM(F10-G10)</f>
        <v>0</v>
      </c>
    </row>
    <row r="11" spans="1:8" s="2" customFormat="1" x14ac:dyDescent="0.2">
      <c r="A11" s="73" t="s">
        <v>8</v>
      </c>
      <c r="B11" s="18" t="s">
        <v>9</v>
      </c>
      <c r="C11" s="17">
        <v>1350000</v>
      </c>
      <c r="D11" s="63">
        <v>655174</v>
      </c>
      <c r="E11" s="17"/>
      <c r="F11" s="17"/>
      <c r="G11" s="17"/>
      <c r="H11" s="17">
        <f t="shared" si="1"/>
        <v>0</v>
      </c>
    </row>
    <row r="12" spans="1:8" s="2" customFormat="1" x14ac:dyDescent="0.2">
      <c r="A12" s="15" t="s">
        <v>10</v>
      </c>
      <c r="B12" s="19" t="s">
        <v>11</v>
      </c>
      <c r="C12" s="17">
        <v>1350000</v>
      </c>
      <c r="D12" s="63">
        <f>642457+12717</f>
        <v>655174</v>
      </c>
      <c r="E12" s="17"/>
      <c r="F12" s="17"/>
      <c r="G12" s="17"/>
      <c r="H12" s="17">
        <f t="shared" si="1"/>
        <v>0</v>
      </c>
    </row>
    <row r="13" spans="1:8" s="2" customFormat="1" ht="25.5" x14ac:dyDescent="0.2">
      <c r="A13" s="130" t="s">
        <v>12</v>
      </c>
      <c r="B13" s="20" t="s">
        <v>13</v>
      </c>
      <c r="C13" s="74">
        <v>1710000</v>
      </c>
      <c r="D13" s="64">
        <v>1110000</v>
      </c>
      <c r="E13" s="74"/>
      <c r="F13" s="127">
        <v>0</v>
      </c>
      <c r="G13" s="127">
        <v>0</v>
      </c>
      <c r="H13" s="17">
        <f t="shared" si="1"/>
        <v>0</v>
      </c>
    </row>
    <row r="14" spans="1:8" s="2" customFormat="1" x14ac:dyDescent="0.2">
      <c r="A14" s="130"/>
      <c r="B14" s="20" t="s">
        <v>14</v>
      </c>
      <c r="C14" s="74">
        <v>3145537</v>
      </c>
      <c r="D14" s="64">
        <v>2565537</v>
      </c>
      <c r="E14" s="74"/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21" t="s">
        <v>15</v>
      </c>
      <c r="B15" s="19"/>
      <c r="C15" s="17"/>
      <c r="D15" s="63"/>
      <c r="E15" s="17"/>
      <c r="F15" s="17"/>
      <c r="G15" s="17"/>
      <c r="H15" s="17">
        <f t="shared" si="1"/>
        <v>0</v>
      </c>
    </row>
    <row r="16" spans="1:8" s="2" customFormat="1" x14ac:dyDescent="0.2">
      <c r="A16" s="130" t="s">
        <v>16</v>
      </c>
      <c r="B16" s="22" t="s">
        <v>128</v>
      </c>
      <c r="C16" s="138">
        <v>86440</v>
      </c>
      <c r="D16" s="64"/>
      <c r="E16" s="138"/>
      <c r="F16" s="138"/>
      <c r="G16" s="138"/>
      <c r="H16" s="17">
        <f t="shared" si="1"/>
        <v>0</v>
      </c>
    </row>
    <row r="17" spans="1:8" s="2" customFormat="1" x14ac:dyDescent="0.2">
      <c r="A17" s="130"/>
      <c r="B17" s="23"/>
      <c r="C17" s="138"/>
      <c r="D17" s="64">
        <v>91470</v>
      </c>
      <c r="E17" s="138"/>
      <c r="F17" s="138"/>
      <c r="G17" s="138"/>
      <c r="H17" s="17">
        <f t="shared" si="1"/>
        <v>0</v>
      </c>
    </row>
    <row r="18" spans="1:8" s="2" customFormat="1" x14ac:dyDescent="0.2">
      <c r="A18" s="15" t="s">
        <v>17</v>
      </c>
      <c r="B18" s="16" t="s">
        <v>18</v>
      </c>
      <c r="C18" s="17"/>
      <c r="D18" s="63"/>
      <c r="E18" s="17"/>
      <c r="F18" s="17"/>
      <c r="G18" s="17"/>
      <c r="H18" s="17">
        <f t="shared" si="1"/>
        <v>0</v>
      </c>
    </row>
    <row r="19" spans="1:8" s="2" customFormat="1" x14ac:dyDescent="0.2">
      <c r="A19" s="15" t="s">
        <v>19</v>
      </c>
      <c r="B19" s="16" t="s">
        <v>20</v>
      </c>
      <c r="C19" s="17">
        <f>C20+C21+C22</f>
        <v>0</v>
      </c>
      <c r="D19" s="63"/>
      <c r="E19" s="17">
        <f t="shared" ref="E19:G19" si="2">E20+E21+E22</f>
        <v>0</v>
      </c>
      <c r="F19" s="17">
        <f t="shared" si="2"/>
        <v>0</v>
      </c>
      <c r="G19" s="17">
        <f t="shared" si="2"/>
        <v>0</v>
      </c>
      <c r="H19" s="17">
        <f t="shared" si="1"/>
        <v>0</v>
      </c>
    </row>
    <row r="20" spans="1:8" s="2" customFormat="1" x14ac:dyDescent="0.2">
      <c r="A20" s="15" t="s">
        <v>21</v>
      </c>
      <c r="B20" s="16" t="s">
        <v>22</v>
      </c>
      <c r="C20" s="74"/>
      <c r="D20" s="64"/>
      <c r="E20" s="74"/>
      <c r="F20" s="127"/>
      <c r="G20" s="127"/>
      <c r="H20" s="17">
        <f t="shared" si="1"/>
        <v>0</v>
      </c>
    </row>
    <row r="21" spans="1:8" s="2" customFormat="1" x14ac:dyDescent="0.2">
      <c r="A21" s="15" t="s">
        <v>23</v>
      </c>
      <c r="B21" s="16" t="s">
        <v>24</v>
      </c>
      <c r="C21" s="74">
        <v>0</v>
      </c>
      <c r="D21" s="64"/>
      <c r="E21" s="74">
        <v>0</v>
      </c>
      <c r="F21" s="127">
        <v>0</v>
      </c>
      <c r="G21" s="127">
        <v>0</v>
      </c>
      <c r="H21" s="17">
        <f t="shared" si="1"/>
        <v>0</v>
      </c>
    </row>
    <row r="22" spans="1:8" s="2" customFormat="1" x14ac:dyDescent="0.2">
      <c r="A22" s="15" t="s">
        <v>25</v>
      </c>
      <c r="B22" s="16" t="s">
        <v>26</v>
      </c>
      <c r="C22" s="74"/>
      <c r="D22" s="64"/>
      <c r="E22" s="74"/>
      <c r="F22" s="127"/>
      <c r="G22" s="127"/>
      <c r="H22" s="17">
        <f t="shared" si="1"/>
        <v>0</v>
      </c>
    </row>
    <row r="23" spans="1:8" s="2" customFormat="1" ht="13.5" thickBot="1" x14ac:dyDescent="0.25">
      <c r="A23" s="24" t="s">
        <v>27</v>
      </c>
      <c r="B23" s="25" t="s">
        <v>28</v>
      </c>
      <c r="C23" s="26">
        <f>SUM(C24:C25)</f>
        <v>590000</v>
      </c>
      <c r="D23" s="26">
        <f t="shared" ref="D23:G23" si="3">SUM(D24:D25)</f>
        <v>453072.74</v>
      </c>
      <c r="E23" s="26">
        <f t="shared" si="3"/>
        <v>0</v>
      </c>
      <c r="F23" s="26">
        <f t="shared" si="3"/>
        <v>0</v>
      </c>
      <c r="G23" s="26">
        <f t="shared" si="3"/>
        <v>0</v>
      </c>
      <c r="H23" s="17">
        <f t="shared" si="1"/>
        <v>0</v>
      </c>
    </row>
    <row r="24" spans="1:8" s="2" customFormat="1" ht="13.5" thickTop="1" x14ac:dyDescent="0.2">
      <c r="A24" s="21" t="s">
        <v>136</v>
      </c>
      <c r="B24" s="40" t="s">
        <v>138</v>
      </c>
      <c r="C24" s="69"/>
      <c r="D24" s="70"/>
      <c r="E24" s="69"/>
      <c r="F24" s="69"/>
      <c r="G24" s="69"/>
      <c r="H24" s="17">
        <f t="shared" si="1"/>
        <v>0</v>
      </c>
    </row>
    <row r="25" spans="1:8" s="2" customFormat="1" ht="13.5" thickBot="1" x14ac:dyDescent="0.25">
      <c r="A25" s="24" t="s">
        <v>137</v>
      </c>
      <c r="B25" s="25" t="s">
        <v>139</v>
      </c>
      <c r="C25" s="26">
        <v>590000</v>
      </c>
      <c r="D25" s="65">
        <f>30800+264959+157313.74</f>
        <v>453072.74</v>
      </c>
      <c r="E25" s="26"/>
      <c r="F25" s="26"/>
      <c r="G25" s="26"/>
      <c r="H25" s="17">
        <f t="shared" si="1"/>
        <v>0</v>
      </c>
    </row>
    <row r="26" spans="1:8" s="2" customFormat="1" ht="13.5" thickTop="1" x14ac:dyDescent="0.2">
      <c r="A26" s="27" t="s">
        <v>29</v>
      </c>
      <c r="B26" s="28" t="s">
        <v>30</v>
      </c>
      <c r="C26" s="29">
        <f>C27+C88+C87</f>
        <v>8767016.8191</v>
      </c>
      <c r="D26" s="66">
        <f>D27+D88+D87</f>
        <v>4452771</v>
      </c>
      <c r="E26" s="29">
        <f t="shared" ref="E26:G26" si="4">E27+E88+E87</f>
        <v>0</v>
      </c>
      <c r="F26" s="29">
        <f t="shared" si="4"/>
        <v>0</v>
      </c>
      <c r="G26" s="29">
        <f t="shared" si="4"/>
        <v>0</v>
      </c>
      <c r="H26" s="17">
        <f t="shared" si="1"/>
        <v>0</v>
      </c>
    </row>
    <row r="27" spans="1:8" s="2" customFormat="1" x14ac:dyDescent="0.2">
      <c r="A27" s="15" t="s">
        <v>31</v>
      </c>
      <c r="B27" s="30" t="s">
        <v>32</v>
      </c>
      <c r="C27" s="53">
        <f>C28+C29+C38+C42+C53+C59+C65+C71+C74+C77+C83</f>
        <v>8717016.8191</v>
      </c>
      <c r="D27" s="67">
        <f>D28+D29+D38+D42+D53+D59+D65+D71+D74+D77+D83</f>
        <v>4448686</v>
      </c>
      <c r="E27" s="53">
        <f t="shared" ref="E27:G27" si="5">E28+E29+E38+E42+E53+E59+E65+E71+E74+E77+E83</f>
        <v>0</v>
      </c>
      <c r="F27" s="53">
        <f t="shared" si="5"/>
        <v>0</v>
      </c>
      <c r="G27" s="53">
        <f t="shared" si="5"/>
        <v>0</v>
      </c>
      <c r="H27" s="17">
        <f t="shared" si="1"/>
        <v>0</v>
      </c>
    </row>
    <row r="28" spans="1:8" s="2" customFormat="1" ht="13.5" x14ac:dyDescent="0.2">
      <c r="A28" s="46" t="s">
        <v>33</v>
      </c>
      <c r="B28" s="47" t="s">
        <v>34</v>
      </c>
      <c r="C28" s="52">
        <v>205000</v>
      </c>
      <c r="D28" s="52">
        <v>129000</v>
      </c>
      <c r="E28" s="52">
        <v>0</v>
      </c>
      <c r="F28" s="52">
        <v>0</v>
      </c>
      <c r="G28" s="52">
        <v>0</v>
      </c>
      <c r="H28" s="17">
        <f t="shared" si="1"/>
        <v>0</v>
      </c>
    </row>
    <row r="29" spans="1:8" s="2" customFormat="1" ht="13.5" x14ac:dyDescent="0.2">
      <c r="A29" s="46" t="s">
        <v>35</v>
      </c>
      <c r="B29" s="47" t="s">
        <v>36</v>
      </c>
      <c r="C29" s="52">
        <f>SUM(C30:C37)</f>
        <v>107820</v>
      </c>
      <c r="D29" s="52">
        <f>SUM(D30:D37)</f>
        <v>61405</v>
      </c>
      <c r="E29" s="52">
        <f t="shared" ref="E29:G29" si="6">SUM(E30:E37)</f>
        <v>0</v>
      </c>
      <c r="F29" s="52">
        <f t="shared" si="6"/>
        <v>0</v>
      </c>
      <c r="G29" s="52">
        <f t="shared" si="6"/>
        <v>0</v>
      </c>
      <c r="H29" s="17">
        <f t="shared" si="1"/>
        <v>0</v>
      </c>
    </row>
    <row r="30" spans="1:8" s="2" customFormat="1" x14ac:dyDescent="0.2">
      <c r="A30" s="15" t="s">
        <v>37</v>
      </c>
      <c r="B30" s="19" t="s">
        <v>134</v>
      </c>
      <c r="C30" s="17">
        <v>50000</v>
      </c>
      <c r="D30" s="63">
        <v>31389</v>
      </c>
      <c r="E30" s="17"/>
      <c r="F30" s="17"/>
      <c r="G30" s="17"/>
      <c r="H30" s="17">
        <f t="shared" si="1"/>
        <v>0</v>
      </c>
    </row>
    <row r="31" spans="1:8" s="2" customFormat="1" x14ac:dyDescent="0.2">
      <c r="A31" s="15" t="s">
        <v>39</v>
      </c>
      <c r="B31" s="19" t="s">
        <v>40</v>
      </c>
      <c r="C31" s="17">
        <f>10000+10000+1000</f>
        <v>21000</v>
      </c>
      <c r="D31" s="63">
        <v>5531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41</v>
      </c>
      <c r="B32" s="19" t="s">
        <v>42</v>
      </c>
      <c r="C32" s="17">
        <v>7300</v>
      </c>
      <c r="D32" s="63">
        <v>3567</v>
      </c>
      <c r="E32" s="17"/>
      <c r="F32" s="17"/>
      <c r="G32" s="17"/>
      <c r="H32" s="17">
        <f t="shared" si="1"/>
        <v>0</v>
      </c>
    </row>
    <row r="33" spans="1:9" s="2" customFormat="1" x14ac:dyDescent="0.2">
      <c r="A33" s="15" t="s">
        <v>43</v>
      </c>
      <c r="B33" s="19" t="s">
        <v>44</v>
      </c>
      <c r="C33" s="17">
        <v>6000</v>
      </c>
      <c r="D33" s="63">
        <v>3747</v>
      </c>
      <c r="E33" s="17"/>
      <c r="F33" s="17"/>
      <c r="G33" s="17"/>
      <c r="H33" s="17">
        <f t="shared" si="1"/>
        <v>0</v>
      </c>
    </row>
    <row r="34" spans="1:9" s="2" customFormat="1" x14ac:dyDescent="0.2">
      <c r="A34" s="99" t="s">
        <v>45</v>
      </c>
      <c r="B34" s="100" t="s">
        <v>46</v>
      </c>
      <c r="C34" s="101">
        <v>10000</v>
      </c>
      <c r="D34" s="102">
        <v>10192</v>
      </c>
      <c r="E34" s="101">
        <v>0</v>
      </c>
      <c r="F34" s="17"/>
      <c r="G34" s="17"/>
      <c r="H34" s="17">
        <f t="shared" si="1"/>
        <v>0</v>
      </c>
    </row>
    <row r="35" spans="1:9" s="2" customFormat="1" x14ac:dyDescent="0.2">
      <c r="A35" s="99" t="s">
        <v>47</v>
      </c>
      <c r="B35" s="100" t="s">
        <v>48</v>
      </c>
      <c r="C35" s="101">
        <f>1600+2600+2000</f>
        <v>6200</v>
      </c>
      <c r="D35" s="102">
        <v>3359</v>
      </c>
      <c r="E35" s="101">
        <v>0</v>
      </c>
      <c r="F35" s="17"/>
      <c r="G35" s="17"/>
      <c r="H35" s="17">
        <f t="shared" si="1"/>
        <v>0</v>
      </c>
    </row>
    <row r="36" spans="1:9" s="2" customFormat="1" x14ac:dyDescent="0.2">
      <c r="A36" s="15" t="s">
        <v>49</v>
      </c>
      <c r="B36" s="19" t="s">
        <v>50</v>
      </c>
      <c r="C36" s="17">
        <v>4320</v>
      </c>
      <c r="D36" s="63">
        <v>1677</v>
      </c>
      <c r="E36" s="17"/>
      <c r="F36" s="17"/>
      <c r="G36" s="17"/>
      <c r="H36" s="17">
        <f t="shared" si="1"/>
        <v>0</v>
      </c>
    </row>
    <row r="37" spans="1:9" s="2" customFormat="1" x14ac:dyDescent="0.2">
      <c r="A37" s="15" t="s">
        <v>51</v>
      </c>
      <c r="B37" s="19" t="s">
        <v>52</v>
      </c>
      <c r="C37" s="17">
        <v>3000</v>
      </c>
      <c r="D37" s="63">
        <v>1943</v>
      </c>
      <c r="E37" s="17"/>
      <c r="F37" s="17"/>
      <c r="G37" s="17"/>
      <c r="H37" s="17">
        <f t="shared" si="1"/>
        <v>0</v>
      </c>
    </row>
    <row r="38" spans="1:9" s="2" customFormat="1" ht="13.5" x14ac:dyDescent="0.2">
      <c r="A38" s="50" t="s">
        <v>53</v>
      </c>
      <c r="B38" s="47" t="s">
        <v>54</v>
      </c>
      <c r="C38" s="52">
        <f>SUM(C39:C41)</f>
        <v>661000</v>
      </c>
      <c r="D38" s="52">
        <f>SUM(D39:D41)</f>
        <v>385611</v>
      </c>
      <c r="E38" s="52">
        <f t="shared" ref="E38:G38" si="7">SUM(E39:E41)</f>
        <v>0</v>
      </c>
      <c r="F38" s="52">
        <f t="shared" si="7"/>
        <v>0</v>
      </c>
      <c r="G38" s="52">
        <f t="shared" si="7"/>
        <v>0</v>
      </c>
      <c r="H38" s="17">
        <f t="shared" si="1"/>
        <v>0</v>
      </c>
    </row>
    <row r="39" spans="1:9" s="2" customFormat="1" x14ac:dyDescent="0.2">
      <c r="A39" s="15" t="s">
        <v>37</v>
      </c>
      <c r="B39" s="19" t="s">
        <v>55</v>
      </c>
      <c r="C39" s="31">
        <f>168000+56000</f>
        <v>224000</v>
      </c>
      <c r="D39" s="63">
        <v>253376</v>
      </c>
      <c r="E39" s="31"/>
      <c r="F39" s="31">
        <v>0</v>
      </c>
      <c r="G39" s="31">
        <v>0</v>
      </c>
      <c r="H39" s="17">
        <f t="shared" si="1"/>
        <v>0</v>
      </c>
    </row>
    <row r="40" spans="1:9" s="2" customFormat="1" x14ac:dyDescent="0.2">
      <c r="A40" s="15" t="s">
        <v>38</v>
      </c>
      <c r="B40" s="19" t="s">
        <v>56</v>
      </c>
      <c r="C40" s="17">
        <v>425000</v>
      </c>
      <c r="D40" s="63">
        <v>124084</v>
      </c>
      <c r="E40" s="17"/>
      <c r="F40" s="17">
        <v>0</v>
      </c>
      <c r="G40" s="17">
        <v>0</v>
      </c>
      <c r="H40" s="17">
        <f t="shared" si="1"/>
        <v>0</v>
      </c>
    </row>
    <row r="41" spans="1:9" s="2" customFormat="1" x14ac:dyDescent="0.2">
      <c r="A41" s="15" t="s">
        <v>39</v>
      </c>
      <c r="B41" s="19" t="s">
        <v>57</v>
      </c>
      <c r="C41" s="17">
        <v>12000</v>
      </c>
      <c r="D41" s="63">
        <v>8151</v>
      </c>
      <c r="E41" s="17"/>
      <c r="F41" s="17">
        <v>0</v>
      </c>
      <c r="G41" s="17">
        <v>0</v>
      </c>
      <c r="H41" s="17">
        <f t="shared" si="1"/>
        <v>0</v>
      </c>
    </row>
    <row r="42" spans="1:9" s="2" customFormat="1" ht="13.5" x14ac:dyDescent="0.2">
      <c r="A42" s="48" t="s">
        <v>58</v>
      </c>
      <c r="B42" s="49" t="s">
        <v>59</v>
      </c>
      <c r="C42" s="52">
        <f t="shared" ref="C42:G42" si="8">SUM(C43:C52)</f>
        <v>930850</v>
      </c>
      <c r="D42" s="52">
        <f t="shared" si="8"/>
        <v>365002</v>
      </c>
      <c r="E42" s="52">
        <f t="shared" si="8"/>
        <v>0</v>
      </c>
      <c r="F42" s="52">
        <f t="shared" si="8"/>
        <v>0</v>
      </c>
      <c r="G42" s="52">
        <f t="shared" si="8"/>
        <v>0</v>
      </c>
      <c r="H42" s="17">
        <f t="shared" si="1"/>
        <v>0</v>
      </c>
    </row>
    <row r="43" spans="1:9" s="2" customFormat="1" x14ac:dyDescent="0.2">
      <c r="A43" s="15" t="s">
        <v>37</v>
      </c>
      <c r="B43" s="103" t="s">
        <v>60</v>
      </c>
      <c r="C43" s="101">
        <v>2000</v>
      </c>
      <c r="D43" s="102">
        <v>20732</v>
      </c>
      <c r="E43" s="101">
        <v>0</v>
      </c>
      <c r="F43" s="17"/>
      <c r="G43" s="17"/>
      <c r="H43" s="17">
        <f t="shared" si="1"/>
        <v>0</v>
      </c>
      <c r="I43" s="96"/>
    </row>
    <row r="44" spans="1:9" s="2" customFormat="1" x14ac:dyDescent="0.2">
      <c r="A44" s="15" t="s">
        <v>38</v>
      </c>
      <c r="B44" s="16" t="s">
        <v>61</v>
      </c>
      <c r="C44" s="17">
        <v>12000</v>
      </c>
      <c r="D44" s="63">
        <v>4998</v>
      </c>
      <c r="E44" s="17"/>
      <c r="F44" s="17">
        <v>0</v>
      </c>
      <c r="G44" s="17">
        <v>0</v>
      </c>
      <c r="H44" s="17">
        <f t="shared" si="1"/>
        <v>0</v>
      </c>
    </row>
    <row r="45" spans="1:9" s="2" customFormat="1" x14ac:dyDescent="0.2">
      <c r="A45" s="15" t="s">
        <v>39</v>
      </c>
      <c r="B45" s="16" t="s">
        <v>62</v>
      </c>
      <c r="C45" s="17">
        <v>5000</v>
      </c>
      <c r="D45" s="63">
        <v>2457</v>
      </c>
      <c r="E45" s="17"/>
      <c r="F45" s="17"/>
      <c r="G45" s="17"/>
      <c r="H45" s="17">
        <f t="shared" si="1"/>
        <v>0</v>
      </c>
    </row>
    <row r="46" spans="1:9" s="2" customFormat="1" ht="25.5" x14ac:dyDescent="0.2">
      <c r="A46" s="15" t="s">
        <v>41</v>
      </c>
      <c r="B46" s="16" t="s">
        <v>63</v>
      </c>
      <c r="C46" s="17">
        <v>58000</v>
      </c>
      <c r="D46" s="63">
        <v>34762</v>
      </c>
      <c r="E46" s="17"/>
      <c r="F46" s="17"/>
      <c r="G46" s="17"/>
      <c r="H46" s="17">
        <f t="shared" si="1"/>
        <v>0</v>
      </c>
    </row>
    <row r="47" spans="1:9" s="2" customFormat="1" x14ac:dyDescent="0.2">
      <c r="A47" s="15" t="s">
        <v>43</v>
      </c>
      <c r="B47" s="16" t="s">
        <v>64</v>
      </c>
      <c r="C47" s="17">
        <v>8000</v>
      </c>
      <c r="D47" s="63">
        <v>4675</v>
      </c>
      <c r="E47" s="17"/>
      <c r="F47" s="17"/>
      <c r="G47" s="17"/>
      <c r="H47" s="17">
        <f t="shared" si="1"/>
        <v>0</v>
      </c>
    </row>
    <row r="48" spans="1:9" s="2" customFormat="1" x14ac:dyDescent="0.2">
      <c r="A48" s="99" t="s">
        <v>45</v>
      </c>
      <c r="B48" s="103" t="s">
        <v>65</v>
      </c>
      <c r="C48" s="101">
        <f>3000+100000</f>
        <v>103000</v>
      </c>
      <c r="D48" s="102">
        <v>68056</v>
      </c>
      <c r="E48" s="101">
        <v>0</v>
      </c>
      <c r="F48" s="17"/>
      <c r="G48" s="17"/>
      <c r="H48" s="17">
        <f t="shared" si="1"/>
        <v>0</v>
      </c>
    </row>
    <row r="49" spans="1:8" s="2" customFormat="1" x14ac:dyDescent="0.2">
      <c r="A49" s="99" t="s">
        <v>47</v>
      </c>
      <c r="B49" s="103" t="s">
        <v>66</v>
      </c>
      <c r="C49" s="101">
        <f>56150+46000+5000+5500</f>
        <v>112650</v>
      </c>
      <c r="D49" s="102">
        <v>58929</v>
      </c>
      <c r="E49" s="101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49</v>
      </c>
      <c r="B50" s="16" t="s">
        <v>67</v>
      </c>
      <c r="C50" s="17">
        <v>22200</v>
      </c>
      <c r="D50" s="63">
        <v>761</v>
      </c>
      <c r="E50" s="17"/>
      <c r="F50" s="17"/>
      <c r="G50" s="17"/>
      <c r="H50" s="17">
        <f t="shared" si="1"/>
        <v>0</v>
      </c>
    </row>
    <row r="51" spans="1:8" s="2" customFormat="1" x14ac:dyDescent="0.2">
      <c r="A51" s="15" t="s">
        <v>51</v>
      </c>
      <c r="B51" s="16" t="s">
        <v>68</v>
      </c>
      <c r="C51" s="17">
        <v>100000</v>
      </c>
      <c r="D51" s="63">
        <v>46789</v>
      </c>
      <c r="E51" s="17"/>
      <c r="F51" s="17"/>
      <c r="G51" s="17"/>
      <c r="H51" s="17">
        <f t="shared" si="1"/>
        <v>0</v>
      </c>
    </row>
    <row r="52" spans="1:8" s="2" customFormat="1" ht="38.25" x14ac:dyDescent="0.2">
      <c r="A52" s="99" t="s">
        <v>69</v>
      </c>
      <c r="B52" s="103" t="s">
        <v>130</v>
      </c>
      <c r="C52" s="101">
        <f>350000+158000</f>
        <v>508000</v>
      </c>
      <c r="D52" s="102">
        <v>122843</v>
      </c>
      <c r="E52" s="101">
        <v>0</v>
      </c>
      <c r="F52" s="17"/>
      <c r="G52" s="17"/>
      <c r="H52" s="17">
        <f t="shared" si="1"/>
        <v>0</v>
      </c>
    </row>
    <row r="53" spans="1:8" s="2" customFormat="1" ht="13.5" x14ac:dyDescent="0.2">
      <c r="A53" s="50" t="s">
        <v>70</v>
      </c>
      <c r="B53" s="51" t="s">
        <v>71</v>
      </c>
      <c r="C53" s="52">
        <f>SUM(C54:C58)</f>
        <v>4641397</v>
      </c>
      <c r="D53" s="52">
        <f>SUM(D54:D58)</f>
        <v>2441385</v>
      </c>
      <c r="E53" s="52">
        <f t="shared" ref="E53:G53" si="9">SUM(E54:E58)</f>
        <v>0</v>
      </c>
      <c r="F53" s="52">
        <f t="shared" si="9"/>
        <v>0</v>
      </c>
      <c r="G53" s="52">
        <f t="shared" si="9"/>
        <v>0</v>
      </c>
      <c r="H53" s="17">
        <f t="shared" si="1"/>
        <v>0</v>
      </c>
    </row>
    <row r="54" spans="1:8" s="2" customFormat="1" x14ac:dyDescent="0.2">
      <c r="A54" s="15" t="s">
        <v>37</v>
      </c>
      <c r="B54" s="16" t="s">
        <v>72</v>
      </c>
      <c r="C54" s="17">
        <f>3427317+648260+100000</f>
        <v>4175577</v>
      </c>
      <c r="D54" s="63">
        <v>2205309</v>
      </c>
      <c r="E54" s="17">
        <v>0</v>
      </c>
      <c r="F54" s="17">
        <v>0</v>
      </c>
      <c r="G54" s="17">
        <v>0</v>
      </c>
      <c r="H54" s="17">
        <f t="shared" si="1"/>
        <v>0</v>
      </c>
    </row>
    <row r="55" spans="1:8" s="2" customFormat="1" x14ac:dyDescent="0.2">
      <c r="A55" s="99" t="s">
        <v>38</v>
      </c>
      <c r="B55" s="103" t="s">
        <v>73</v>
      </c>
      <c r="C55" s="101">
        <v>252000</v>
      </c>
      <c r="D55" s="102">
        <v>187245</v>
      </c>
      <c r="E55" s="101">
        <v>0</v>
      </c>
      <c r="F55" s="17"/>
      <c r="G55" s="17"/>
      <c r="H55" s="17">
        <f t="shared" si="1"/>
        <v>0</v>
      </c>
    </row>
    <row r="56" spans="1:8" s="2" customFormat="1" x14ac:dyDescent="0.2">
      <c r="A56" s="15" t="s">
        <v>39</v>
      </c>
      <c r="B56" s="16" t="s">
        <v>74</v>
      </c>
      <c r="C56" s="17">
        <v>102820</v>
      </c>
      <c r="D56" s="63"/>
      <c r="E56" s="17"/>
      <c r="F56" s="17">
        <v>0</v>
      </c>
      <c r="G56" s="17">
        <v>0</v>
      </c>
      <c r="H56" s="17">
        <f t="shared" si="1"/>
        <v>0</v>
      </c>
    </row>
    <row r="57" spans="1:8" s="2" customFormat="1" x14ac:dyDescent="0.2">
      <c r="A57" s="15" t="s">
        <v>41</v>
      </c>
      <c r="B57" s="16" t="s">
        <v>75</v>
      </c>
      <c r="C57" s="17">
        <v>111000</v>
      </c>
      <c r="D57" s="63"/>
      <c r="E57" s="17"/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43</v>
      </c>
      <c r="B58" s="16" t="s">
        <v>76</v>
      </c>
      <c r="C58" s="17">
        <v>0</v>
      </c>
      <c r="D58" s="63">
        <v>48831</v>
      </c>
      <c r="E58" s="17"/>
      <c r="F58" s="17">
        <v>0</v>
      </c>
      <c r="G58" s="17">
        <v>0</v>
      </c>
      <c r="H58" s="17">
        <f t="shared" si="1"/>
        <v>0</v>
      </c>
    </row>
    <row r="59" spans="1:8" s="2" customFormat="1" ht="13.5" x14ac:dyDescent="0.2">
      <c r="A59" s="50" t="s">
        <v>77</v>
      </c>
      <c r="B59" s="51" t="s">
        <v>78</v>
      </c>
      <c r="C59" s="52">
        <f>SUM(C60:C64)</f>
        <v>1153871.8191</v>
      </c>
      <c r="D59" s="52">
        <f>SUM(D60:D64)</f>
        <v>572911</v>
      </c>
      <c r="E59" s="52">
        <f t="shared" ref="E59:G59" si="10">SUM(E60:E64)</f>
        <v>0</v>
      </c>
      <c r="F59" s="52">
        <f t="shared" si="10"/>
        <v>0</v>
      </c>
      <c r="G59" s="52">
        <f t="shared" si="10"/>
        <v>0</v>
      </c>
      <c r="H59" s="17">
        <f t="shared" si="1"/>
        <v>0</v>
      </c>
    </row>
    <row r="60" spans="1:8" s="2" customFormat="1" x14ac:dyDescent="0.2">
      <c r="A60" s="15" t="s">
        <v>37</v>
      </c>
      <c r="B60" s="103" t="s">
        <v>79</v>
      </c>
      <c r="C60" s="101">
        <f>(C54+C56+C57+C55)*0.2003</f>
        <v>929671.81910000008</v>
      </c>
      <c r="D60" s="102">
        <v>442373</v>
      </c>
      <c r="E60" s="101">
        <f t="shared" ref="E60:G60" si="11">(E54+E56+E57+E55)*0.2003</f>
        <v>0</v>
      </c>
      <c r="F60" s="17">
        <f t="shared" si="11"/>
        <v>0</v>
      </c>
      <c r="G60" s="17">
        <f t="shared" si="11"/>
        <v>0</v>
      </c>
      <c r="H60" s="17">
        <f t="shared" si="1"/>
        <v>0</v>
      </c>
    </row>
    <row r="61" spans="1:8" s="2" customFormat="1" x14ac:dyDescent="0.2">
      <c r="A61" s="15" t="s">
        <v>38</v>
      </c>
      <c r="B61" s="16" t="s">
        <v>80</v>
      </c>
      <c r="C61" s="17">
        <v>101200</v>
      </c>
      <c r="D61" s="63">
        <v>102829</v>
      </c>
      <c r="E61" s="17"/>
      <c r="F61" s="17">
        <v>0</v>
      </c>
      <c r="G61" s="17">
        <v>0</v>
      </c>
      <c r="H61" s="17">
        <f t="shared" si="1"/>
        <v>0</v>
      </c>
    </row>
    <row r="62" spans="1:8" s="2" customFormat="1" x14ac:dyDescent="0.2">
      <c r="A62" s="15" t="s">
        <v>39</v>
      </c>
      <c r="B62" s="16" t="s">
        <v>81</v>
      </c>
      <c r="C62" s="17">
        <v>100000</v>
      </c>
      <c r="D62" s="63">
        <v>9916</v>
      </c>
      <c r="E62" s="17"/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41</v>
      </c>
      <c r="B63" s="16" t="s">
        <v>82</v>
      </c>
      <c r="C63" s="17">
        <v>20000</v>
      </c>
      <c r="D63" s="63">
        <v>12987</v>
      </c>
      <c r="E63" s="17"/>
      <c r="F63" s="17"/>
      <c r="G63" s="17"/>
      <c r="H63" s="17">
        <f t="shared" si="1"/>
        <v>0</v>
      </c>
    </row>
    <row r="64" spans="1:8" s="2" customFormat="1" x14ac:dyDescent="0.2">
      <c r="A64" s="15" t="s">
        <v>43</v>
      </c>
      <c r="B64" s="16" t="s">
        <v>83</v>
      </c>
      <c r="C64" s="17">
        <v>3000</v>
      </c>
      <c r="D64" s="63">
        <v>4806</v>
      </c>
      <c r="E64" s="17"/>
      <c r="F64" s="17"/>
      <c r="G64" s="17"/>
      <c r="H64" s="17">
        <f t="shared" si="1"/>
        <v>0</v>
      </c>
    </row>
    <row r="65" spans="1:8" s="2" customFormat="1" ht="13.5" x14ac:dyDescent="0.2">
      <c r="A65" s="50" t="s">
        <v>84</v>
      </c>
      <c r="B65" s="51" t="s">
        <v>85</v>
      </c>
      <c r="C65" s="52">
        <f>SUM(C66:C70)</f>
        <v>80550</v>
      </c>
      <c r="D65" s="52">
        <f>SUM(D66:D70)</f>
        <v>52314</v>
      </c>
      <c r="E65" s="52">
        <f t="shared" ref="E65:G65" si="12">SUM(E66:E70)</f>
        <v>0</v>
      </c>
      <c r="F65" s="52">
        <f t="shared" si="12"/>
        <v>0</v>
      </c>
      <c r="G65" s="52">
        <f t="shared" si="12"/>
        <v>0</v>
      </c>
      <c r="H65" s="17">
        <f t="shared" si="1"/>
        <v>0</v>
      </c>
    </row>
    <row r="66" spans="1:8" s="2" customFormat="1" x14ac:dyDescent="0.2">
      <c r="A66" s="15" t="s">
        <v>37</v>
      </c>
      <c r="B66" s="16" t="s">
        <v>86</v>
      </c>
      <c r="C66" s="17">
        <v>650</v>
      </c>
      <c r="D66" s="63">
        <v>628</v>
      </c>
      <c r="E66" s="17"/>
      <c r="F66" s="17">
        <v>0</v>
      </c>
      <c r="G66" s="17">
        <v>0</v>
      </c>
      <c r="H66" s="17">
        <f t="shared" si="1"/>
        <v>0</v>
      </c>
    </row>
    <row r="67" spans="1:8" s="2" customFormat="1" x14ac:dyDescent="0.2">
      <c r="A67" s="15" t="s">
        <v>38</v>
      </c>
      <c r="B67" s="16" t="s">
        <v>87</v>
      </c>
      <c r="C67" s="32">
        <v>72000</v>
      </c>
      <c r="D67" s="68">
        <v>44419</v>
      </c>
      <c r="E67" s="32"/>
      <c r="F67" s="32">
        <v>0</v>
      </c>
      <c r="G67" s="32">
        <v>0</v>
      </c>
      <c r="H67" s="17">
        <f t="shared" si="1"/>
        <v>0</v>
      </c>
    </row>
    <row r="68" spans="1:8" s="2" customFormat="1" x14ac:dyDescent="0.2">
      <c r="A68" s="15" t="s">
        <v>39</v>
      </c>
      <c r="B68" s="16" t="s">
        <v>88</v>
      </c>
      <c r="C68" s="17">
        <v>2000</v>
      </c>
      <c r="D68" s="63">
        <v>3373</v>
      </c>
      <c r="E68" s="17"/>
      <c r="F68" s="17"/>
      <c r="G68" s="17"/>
      <c r="H68" s="17">
        <f t="shared" si="1"/>
        <v>0</v>
      </c>
    </row>
    <row r="69" spans="1:8" s="2" customFormat="1" x14ac:dyDescent="0.2">
      <c r="A69" s="15" t="s">
        <v>41</v>
      </c>
      <c r="B69" s="16" t="s">
        <v>89</v>
      </c>
      <c r="C69" s="17">
        <v>300</v>
      </c>
      <c r="D69" s="63"/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43</v>
      </c>
      <c r="B70" s="16" t="s">
        <v>90</v>
      </c>
      <c r="C70" s="17">
        <v>5600</v>
      </c>
      <c r="D70" s="63">
        <v>3894</v>
      </c>
      <c r="E70" s="17"/>
      <c r="F70" s="17"/>
      <c r="G70" s="17"/>
      <c r="H70" s="17">
        <f t="shared" si="1"/>
        <v>0</v>
      </c>
    </row>
    <row r="71" spans="1:8" s="2" customFormat="1" ht="13.5" x14ac:dyDescent="0.2">
      <c r="A71" s="50" t="s">
        <v>91</v>
      </c>
      <c r="B71" s="51" t="s">
        <v>92</v>
      </c>
      <c r="C71" s="52">
        <f>SUM(C72:C73)</f>
        <v>110000</v>
      </c>
      <c r="D71" s="52">
        <f>SUM(D72:D73)</f>
        <v>49781</v>
      </c>
      <c r="E71" s="52">
        <f t="shared" ref="E71:G71" si="13">SUM(E72:E73)</f>
        <v>0</v>
      </c>
      <c r="F71" s="52">
        <f t="shared" si="13"/>
        <v>0</v>
      </c>
      <c r="G71" s="52">
        <f t="shared" si="13"/>
        <v>0</v>
      </c>
      <c r="H71" s="17">
        <f t="shared" si="1"/>
        <v>0</v>
      </c>
    </row>
    <row r="72" spans="1:8" s="2" customFormat="1" x14ac:dyDescent="0.2">
      <c r="A72" s="15" t="s">
        <v>37</v>
      </c>
      <c r="B72" s="16" t="s">
        <v>93</v>
      </c>
      <c r="C72" s="17">
        <v>53000</v>
      </c>
      <c r="D72" s="63">
        <v>24568</v>
      </c>
      <c r="E72" s="17"/>
      <c r="F72" s="17">
        <v>0</v>
      </c>
      <c r="G72" s="17">
        <v>0</v>
      </c>
      <c r="H72" s="17">
        <f t="shared" si="1"/>
        <v>0</v>
      </c>
    </row>
    <row r="73" spans="1:8" s="2" customFormat="1" x14ac:dyDescent="0.2">
      <c r="A73" s="15" t="s">
        <v>38</v>
      </c>
      <c r="B73" s="16" t="s">
        <v>94</v>
      </c>
      <c r="C73" s="17">
        <v>57000</v>
      </c>
      <c r="D73" s="63">
        <v>25213</v>
      </c>
      <c r="E73" s="17"/>
      <c r="F73" s="17"/>
      <c r="G73" s="17"/>
      <c r="H73" s="17">
        <f t="shared" si="1"/>
        <v>0</v>
      </c>
    </row>
    <row r="74" spans="1:8" s="2" customFormat="1" ht="13.5" x14ac:dyDescent="0.2">
      <c r="A74" s="50" t="s">
        <v>95</v>
      </c>
      <c r="B74" s="51" t="s">
        <v>96</v>
      </c>
      <c r="C74" s="52">
        <f>SUM(C75:C76)</f>
        <v>85000</v>
      </c>
      <c r="D74" s="52">
        <f>SUM(D75:D76)</f>
        <v>49264</v>
      </c>
      <c r="E74" s="52">
        <f t="shared" ref="E74:G74" si="14">SUM(E75:E76)</f>
        <v>0</v>
      </c>
      <c r="F74" s="52">
        <f t="shared" si="14"/>
        <v>0</v>
      </c>
      <c r="G74" s="52">
        <f t="shared" si="14"/>
        <v>0</v>
      </c>
      <c r="H74" s="17">
        <f t="shared" ref="H74:H99" si="15">SUM(F74-G74)</f>
        <v>0</v>
      </c>
    </row>
    <row r="75" spans="1:8" s="2" customFormat="1" x14ac:dyDescent="0.2">
      <c r="A75" s="15" t="s">
        <v>37</v>
      </c>
      <c r="B75" s="16" t="s">
        <v>97</v>
      </c>
      <c r="C75" s="17">
        <v>5000</v>
      </c>
      <c r="D75" s="63">
        <v>1885</v>
      </c>
      <c r="E75" s="17"/>
      <c r="F75" s="17"/>
      <c r="G75" s="17"/>
      <c r="H75" s="17">
        <f t="shared" si="15"/>
        <v>0</v>
      </c>
    </row>
    <row r="76" spans="1:8" s="2" customFormat="1" x14ac:dyDescent="0.2">
      <c r="A76" s="15" t="s">
        <v>38</v>
      </c>
      <c r="B76" s="16" t="s">
        <v>129</v>
      </c>
      <c r="C76" s="17">
        <v>80000</v>
      </c>
      <c r="D76" s="63">
        <v>47379</v>
      </c>
      <c r="E76" s="17"/>
      <c r="F76" s="17"/>
      <c r="G76" s="17"/>
      <c r="H76" s="17">
        <f t="shared" si="15"/>
        <v>0</v>
      </c>
    </row>
    <row r="77" spans="1:8" s="2" customFormat="1" ht="13.5" x14ac:dyDescent="0.2">
      <c r="A77" s="50" t="s">
        <v>98</v>
      </c>
      <c r="B77" s="51" t="s">
        <v>99</v>
      </c>
      <c r="C77" s="52">
        <f>SUM(C78:C80)</f>
        <v>462000</v>
      </c>
      <c r="D77" s="52">
        <f>SUM(D78:D80)</f>
        <v>237408</v>
      </c>
      <c r="E77" s="52">
        <f t="shared" ref="E77:G77" si="16">SUM(E78:E80)</f>
        <v>0</v>
      </c>
      <c r="F77" s="52">
        <f t="shared" si="16"/>
        <v>0</v>
      </c>
      <c r="G77" s="52">
        <f t="shared" si="16"/>
        <v>0</v>
      </c>
      <c r="H77" s="17">
        <f t="shared" si="15"/>
        <v>0</v>
      </c>
    </row>
    <row r="78" spans="1:8" s="2" customFormat="1" x14ac:dyDescent="0.2">
      <c r="A78" s="15" t="s">
        <v>37</v>
      </c>
      <c r="B78" s="16" t="s">
        <v>100</v>
      </c>
      <c r="C78" s="17">
        <v>0</v>
      </c>
      <c r="D78" s="17"/>
      <c r="E78" s="17"/>
      <c r="F78" s="17"/>
      <c r="G78" s="17"/>
      <c r="H78" s="17">
        <f t="shared" si="15"/>
        <v>0</v>
      </c>
    </row>
    <row r="79" spans="1:8" s="2" customFormat="1" x14ac:dyDescent="0.2">
      <c r="A79" s="15" t="s">
        <v>39</v>
      </c>
      <c r="B79" s="16" t="s">
        <v>101</v>
      </c>
      <c r="C79" s="17">
        <v>20000</v>
      </c>
      <c r="D79" s="63">
        <v>13620</v>
      </c>
      <c r="E79" s="17"/>
      <c r="F79" s="17"/>
      <c r="G79" s="17"/>
      <c r="H79" s="17">
        <f t="shared" si="15"/>
        <v>0</v>
      </c>
    </row>
    <row r="80" spans="1:8" s="2" customFormat="1" ht="13.5" x14ac:dyDescent="0.2">
      <c r="A80" s="59" t="s">
        <v>41</v>
      </c>
      <c r="B80" s="60" t="s">
        <v>133</v>
      </c>
      <c r="C80" s="61">
        <f>SUM(C81:C82)</f>
        <v>442000</v>
      </c>
      <c r="D80" s="61">
        <f>SUM(D81:D82)</f>
        <v>223788</v>
      </c>
      <c r="E80" s="61">
        <f t="shared" ref="E80:G80" si="17">SUM(E81:E82)</f>
        <v>0</v>
      </c>
      <c r="F80" s="61">
        <f t="shared" si="17"/>
        <v>0</v>
      </c>
      <c r="G80" s="61">
        <f t="shared" si="17"/>
        <v>0</v>
      </c>
      <c r="H80" s="17">
        <f t="shared" si="15"/>
        <v>0</v>
      </c>
    </row>
    <row r="81" spans="1:8" s="2" customFormat="1" x14ac:dyDescent="0.2">
      <c r="A81" s="15" t="s">
        <v>102</v>
      </c>
      <c r="B81" s="16" t="s">
        <v>131</v>
      </c>
      <c r="C81" s="17">
        <f>93000+69000</f>
        <v>162000</v>
      </c>
      <c r="D81" s="63">
        <v>108858</v>
      </c>
      <c r="E81" s="17"/>
      <c r="F81" s="17"/>
      <c r="G81" s="17"/>
      <c r="H81" s="17">
        <f t="shared" si="15"/>
        <v>0</v>
      </c>
    </row>
    <row r="82" spans="1:8" s="2" customFormat="1" ht="25.5" x14ac:dyDescent="0.2">
      <c r="A82" s="15" t="s">
        <v>103</v>
      </c>
      <c r="B82" s="16" t="s">
        <v>132</v>
      </c>
      <c r="C82" s="17">
        <v>280000</v>
      </c>
      <c r="D82" s="63">
        <v>114930</v>
      </c>
      <c r="E82" s="17"/>
      <c r="F82" s="17"/>
      <c r="G82" s="17"/>
      <c r="H82" s="17">
        <f t="shared" si="15"/>
        <v>0</v>
      </c>
    </row>
    <row r="83" spans="1:8" s="2" customFormat="1" ht="13.5" x14ac:dyDescent="0.2">
      <c r="A83" s="50" t="s">
        <v>104</v>
      </c>
      <c r="B83" s="51" t="s">
        <v>105</v>
      </c>
      <c r="C83" s="52">
        <f>SUM(C84:C86)</f>
        <v>279528</v>
      </c>
      <c r="D83" s="52">
        <f>SUM(D84:D86)</f>
        <v>104605</v>
      </c>
      <c r="E83" s="52">
        <f t="shared" ref="E83:G83" si="18">SUM(E84:E86)</f>
        <v>0</v>
      </c>
      <c r="F83" s="52">
        <f t="shared" si="18"/>
        <v>0</v>
      </c>
      <c r="G83" s="52">
        <f t="shared" si="18"/>
        <v>0</v>
      </c>
      <c r="H83" s="17">
        <f t="shared" si="15"/>
        <v>0</v>
      </c>
    </row>
    <row r="84" spans="1:8" s="2" customFormat="1" x14ac:dyDescent="0.2">
      <c r="A84" s="15" t="s">
        <v>37</v>
      </c>
      <c r="B84" s="16" t="s">
        <v>106</v>
      </c>
      <c r="C84" s="17">
        <v>8000</v>
      </c>
      <c r="D84" s="63">
        <v>5968</v>
      </c>
      <c r="E84" s="17" t="s">
        <v>206</v>
      </c>
      <c r="F84" s="17"/>
      <c r="G84" s="17"/>
      <c r="H84" s="17">
        <f t="shared" si="15"/>
        <v>0</v>
      </c>
    </row>
    <row r="85" spans="1:8" s="2" customFormat="1" x14ac:dyDescent="0.2">
      <c r="A85" s="15" t="s">
        <v>38</v>
      </c>
      <c r="B85" s="16" t="s">
        <v>127</v>
      </c>
      <c r="C85" s="17">
        <v>4000</v>
      </c>
      <c r="D85" s="63">
        <v>1927</v>
      </c>
      <c r="E85" s="17"/>
      <c r="F85" s="17"/>
      <c r="G85" s="17"/>
      <c r="H85" s="17">
        <f t="shared" si="15"/>
        <v>0</v>
      </c>
    </row>
    <row r="86" spans="1:8" s="2" customFormat="1" x14ac:dyDescent="0.2">
      <c r="A86" s="15" t="s">
        <v>39</v>
      </c>
      <c r="B86" s="16" t="s">
        <v>126</v>
      </c>
      <c r="C86" s="17">
        <f>158000+59528+50000</f>
        <v>267528</v>
      </c>
      <c r="D86" s="63">
        <f>86859+9851</f>
        <v>96710</v>
      </c>
      <c r="E86" s="17"/>
      <c r="F86" s="17"/>
      <c r="G86" s="17"/>
      <c r="H86" s="17">
        <f t="shared" si="15"/>
        <v>0</v>
      </c>
    </row>
    <row r="87" spans="1:8" s="2" customFormat="1" ht="13.5" x14ac:dyDescent="0.2">
      <c r="A87" s="50" t="s">
        <v>107</v>
      </c>
      <c r="B87" s="51" t="s">
        <v>108</v>
      </c>
      <c r="C87" s="52">
        <v>50000</v>
      </c>
      <c r="D87" s="52">
        <v>4085</v>
      </c>
      <c r="E87" s="52">
        <v>0</v>
      </c>
      <c r="F87" s="52">
        <v>0</v>
      </c>
      <c r="G87" s="52">
        <v>0</v>
      </c>
      <c r="H87" s="17">
        <f t="shared" si="15"/>
        <v>0</v>
      </c>
    </row>
    <row r="88" spans="1:8" s="2" customFormat="1" ht="13.5" x14ac:dyDescent="0.2">
      <c r="A88" s="50" t="s">
        <v>109</v>
      </c>
      <c r="B88" s="51" t="s">
        <v>110</v>
      </c>
      <c r="C88" s="52"/>
      <c r="D88" s="52"/>
      <c r="E88" s="52"/>
      <c r="F88" s="52"/>
      <c r="G88" s="52"/>
      <c r="H88" s="17">
        <f t="shared" si="15"/>
        <v>0</v>
      </c>
    </row>
    <row r="89" spans="1:8" s="2" customFormat="1" ht="25.5" x14ac:dyDescent="0.2">
      <c r="A89" s="15"/>
      <c r="B89" s="33" t="s">
        <v>111</v>
      </c>
      <c r="C89" s="17">
        <v>0</v>
      </c>
      <c r="D89" s="17"/>
      <c r="E89" s="17">
        <v>0</v>
      </c>
      <c r="F89" s="17">
        <v>0</v>
      </c>
      <c r="G89" s="17">
        <v>0</v>
      </c>
      <c r="H89" s="17">
        <f t="shared" si="15"/>
        <v>0</v>
      </c>
    </row>
    <row r="90" spans="1:8" s="2" customFormat="1" ht="13.5" thickBot="1" x14ac:dyDescent="0.25">
      <c r="A90" s="24"/>
      <c r="B90" s="25"/>
      <c r="C90" s="26">
        <v>0</v>
      </c>
      <c r="D90" s="26"/>
      <c r="E90" s="26">
        <v>0</v>
      </c>
      <c r="F90" s="26">
        <v>0</v>
      </c>
      <c r="G90" s="26">
        <v>0</v>
      </c>
      <c r="H90" s="17">
        <f t="shared" si="15"/>
        <v>0</v>
      </c>
    </row>
    <row r="91" spans="1:8" s="2" customFormat="1" ht="21" hidden="1" customHeight="1" x14ac:dyDescent="0.2">
      <c r="A91" s="27" t="s">
        <v>112</v>
      </c>
      <c r="B91" s="28" t="s">
        <v>113</v>
      </c>
      <c r="C91" s="29"/>
      <c r="D91" s="29"/>
      <c r="E91" s="29"/>
      <c r="F91" s="29"/>
      <c r="G91" s="29"/>
      <c r="H91" s="17">
        <f t="shared" si="15"/>
        <v>0</v>
      </c>
    </row>
    <row r="92" spans="1:8" s="2" customFormat="1" ht="14.25" hidden="1" customHeight="1" x14ac:dyDescent="0.2">
      <c r="A92" s="15"/>
      <c r="B92" s="16" t="s">
        <v>114</v>
      </c>
      <c r="C92" s="17"/>
      <c r="D92" s="17"/>
      <c r="E92" s="17"/>
      <c r="F92" s="17"/>
      <c r="G92" s="17"/>
      <c r="H92" s="17">
        <f t="shared" si="15"/>
        <v>0</v>
      </c>
    </row>
    <row r="93" spans="1:8" s="2" customFormat="1" ht="15" hidden="1" customHeight="1" x14ac:dyDescent="0.2">
      <c r="A93" s="34"/>
      <c r="B93" s="35" t="s">
        <v>115</v>
      </c>
      <c r="C93" s="36"/>
      <c r="D93" s="36"/>
      <c r="E93" s="36"/>
      <c r="F93" s="36"/>
      <c r="G93" s="36"/>
      <c r="H93" s="17">
        <f t="shared" si="15"/>
        <v>0</v>
      </c>
    </row>
    <row r="94" spans="1:8" s="2" customFormat="1" ht="14.25" thickTop="1" thickBot="1" x14ac:dyDescent="0.25">
      <c r="A94" s="135" t="s">
        <v>116</v>
      </c>
      <c r="B94" s="37" t="s">
        <v>117</v>
      </c>
      <c r="C94" s="136">
        <f>C9-C26</f>
        <v>-1805039.8191</v>
      </c>
      <c r="D94" s="137">
        <f>D9-D26</f>
        <v>348266.74000000022</v>
      </c>
      <c r="E94" s="136">
        <f t="shared" ref="E94:G94" si="19">E9-E26</f>
        <v>0</v>
      </c>
      <c r="F94" s="136">
        <f t="shared" si="19"/>
        <v>0</v>
      </c>
      <c r="G94" s="136">
        <f t="shared" si="19"/>
        <v>0</v>
      </c>
      <c r="H94" s="17">
        <f t="shared" si="15"/>
        <v>0</v>
      </c>
    </row>
    <row r="95" spans="1:8" s="2" customFormat="1" ht="14.25" thickTop="1" thickBot="1" x14ac:dyDescent="0.25">
      <c r="A95" s="135"/>
      <c r="B95" s="25" t="s">
        <v>118</v>
      </c>
      <c r="C95" s="136"/>
      <c r="D95" s="137"/>
      <c r="E95" s="136"/>
      <c r="F95" s="136"/>
      <c r="G95" s="136"/>
      <c r="H95" s="17">
        <f t="shared" si="15"/>
        <v>0</v>
      </c>
    </row>
    <row r="96" spans="1:8" s="2" customFormat="1" ht="27" thickTop="1" thickBot="1" x14ac:dyDescent="0.25">
      <c r="A96" s="75" t="s">
        <v>119</v>
      </c>
      <c r="B96" s="38" t="s">
        <v>120</v>
      </c>
      <c r="C96" s="39">
        <f>C97</f>
        <v>3000</v>
      </c>
      <c r="D96" s="39"/>
      <c r="E96" s="39">
        <f t="shared" ref="E96:G96" si="20">E97</f>
        <v>0</v>
      </c>
      <c r="F96" s="39">
        <f t="shared" si="20"/>
        <v>0</v>
      </c>
      <c r="G96" s="39">
        <f t="shared" si="20"/>
        <v>0</v>
      </c>
      <c r="H96" s="17">
        <f t="shared" si="15"/>
        <v>0</v>
      </c>
    </row>
    <row r="97" spans="1:8" s="2" customFormat="1" ht="14.25" thickTop="1" thickBot="1" x14ac:dyDescent="0.25">
      <c r="A97" s="75"/>
      <c r="B97" s="38" t="s">
        <v>121</v>
      </c>
      <c r="C97" s="39">
        <v>3000</v>
      </c>
      <c r="D97" s="39"/>
      <c r="E97" s="39"/>
      <c r="F97" s="39"/>
      <c r="G97" s="39"/>
      <c r="H97" s="17">
        <f t="shared" si="15"/>
        <v>0</v>
      </c>
    </row>
    <row r="98" spans="1:8" s="2" customFormat="1" ht="14.25" thickTop="1" thickBot="1" x14ac:dyDescent="0.25">
      <c r="A98" s="135" t="s">
        <v>119</v>
      </c>
      <c r="B98" s="40" t="s">
        <v>122</v>
      </c>
      <c r="C98" s="136">
        <f>C94-C96</f>
        <v>-1808039.8191</v>
      </c>
      <c r="D98" s="71"/>
      <c r="E98" s="136">
        <f t="shared" ref="E98:G98" si="21">E94-E96</f>
        <v>0</v>
      </c>
      <c r="F98" s="136">
        <f t="shared" si="21"/>
        <v>0</v>
      </c>
      <c r="G98" s="136">
        <f t="shared" si="21"/>
        <v>0</v>
      </c>
      <c r="H98" s="17">
        <f t="shared" si="15"/>
        <v>0</v>
      </c>
    </row>
    <row r="99" spans="1:8" s="2" customFormat="1" ht="11.25" customHeight="1" thickTop="1" thickBot="1" x14ac:dyDescent="0.25">
      <c r="A99" s="135"/>
      <c r="B99" s="25" t="s">
        <v>123</v>
      </c>
      <c r="C99" s="136"/>
      <c r="D99" s="71"/>
      <c r="E99" s="136"/>
      <c r="F99" s="136"/>
      <c r="G99" s="136"/>
      <c r="H99" s="17">
        <f t="shared" si="15"/>
        <v>0</v>
      </c>
    </row>
    <row r="100" spans="1:8" ht="13.5" thickTop="1" x14ac:dyDescent="0.2">
      <c r="F100" s="98">
        <f>SUM(F27-F54-F60)</f>
        <v>0</v>
      </c>
    </row>
  </sheetData>
  <mergeCells count="21">
    <mergeCell ref="G16:G17"/>
    <mergeCell ref="G94:G95"/>
    <mergeCell ref="G98:G99"/>
    <mergeCell ref="F16:F17"/>
    <mergeCell ref="A98:A99"/>
    <mergeCell ref="C98:C99"/>
    <mergeCell ref="E98:E99"/>
    <mergeCell ref="F98:F99"/>
    <mergeCell ref="F94:F95"/>
    <mergeCell ref="A94:A95"/>
    <mergeCell ref="C94:C95"/>
    <mergeCell ref="D94:D95"/>
    <mergeCell ref="E94:E95"/>
    <mergeCell ref="A16:A17"/>
    <mergeCell ref="C16:C17"/>
    <mergeCell ref="E16:E17"/>
    <mergeCell ref="A13:A14"/>
    <mergeCell ref="B2:G2"/>
    <mergeCell ref="A5:A7"/>
    <mergeCell ref="B5:B7"/>
    <mergeCell ref="C5:C7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9.85546875" customWidth="1"/>
    <col min="3" max="4" width="16" hidden="1" customWidth="1"/>
    <col min="5" max="5" width="8.85546875" bestFit="1" customWidth="1"/>
    <col min="6" max="6" width="16.85546875" customWidth="1"/>
    <col min="7" max="7" width="11.7109375" bestFit="1" customWidth="1"/>
    <col min="8" max="8" width="14.7109375" customWidth="1"/>
    <col min="9" max="9" width="14.7109375" bestFit="1" customWidth="1"/>
    <col min="11" max="11" width="11" bestFit="1" customWidth="1"/>
    <col min="12" max="12" width="10.5703125" bestFit="1" customWidth="1"/>
  </cols>
  <sheetData>
    <row r="1" spans="1:12" s="81" customFormat="1" ht="18" x14ac:dyDescent="0.25">
      <c r="B1" s="81" t="s">
        <v>158</v>
      </c>
    </row>
    <row r="2" spans="1:12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12" s="2" customFormat="1" x14ac:dyDescent="0.2">
      <c r="A3" s="82"/>
      <c r="B3" s="82"/>
      <c r="C3" s="9"/>
      <c r="D3" s="9"/>
      <c r="E3" s="9"/>
      <c r="F3" s="9"/>
      <c r="G3" s="9"/>
    </row>
    <row r="4" spans="1:12" s="2" customFormat="1" x14ac:dyDescent="0.2">
      <c r="A4" s="1" t="s">
        <v>202</v>
      </c>
      <c r="C4" s="3"/>
      <c r="D4" s="3"/>
      <c r="E4" s="3"/>
      <c r="F4" s="3"/>
      <c r="G4" s="3"/>
    </row>
    <row r="5" spans="1:12" s="2" customFormat="1" ht="13.5" thickBot="1" x14ac:dyDescent="0.25">
      <c r="A5" s="1" t="s">
        <v>153</v>
      </c>
      <c r="C5" s="3"/>
      <c r="D5" s="3"/>
      <c r="E5" s="3"/>
      <c r="F5" s="3"/>
      <c r="G5" s="3" t="s">
        <v>0</v>
      </c>
    </row>
    <row r="6" spans="1:12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12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12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12" s="14" customFormat="1" ht="13.5" thickBot="1" x14ac:dyDescent="0.25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  <c r="K9" s="2"/>
      <c r="L9" s="2"/>
    </row>
    <row r="10" spans="1:12" s="2" customFormat="1" ht="13.5" thickTop="1" x14ac:dyDescent="0.2">
      <c r="A10" s="99" t="s">
        <v>5</v>
      </c>
      <c r="B10" s="103" t="s">
        <v>6</v>
      </c>
      <c r="C10" s="101">
        <f>C11+C14+C15+C19+C20+C26+C17</f>
        <v>6961977</v>
      </c>
      <c r="D10" s="102">
        <f>D11+D14+D15+D19+D20+D26+D17</f>
        <v>4801037.74</v>
      </c>
      <c r="E10" s="101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12" s="2" customFormat="1" x14ac:dyDescent="0.2">
      <c r="A11" s="99">
        <v>1</v>
      </c>
      <c r="B11" s="103" t="s">
        <v>7</v>
      </c>
      <c r="C11" s="101">
        <v>1430000</v>
      </c>
      <c r="D11" s="102">
        <f>655174+17254</f>
        <v>672428</v>
      </c>
      <c r="E11" s="101">
        <f>SUM(E12)</f>
        <v>0</v>
      </c>
      <c r="F11" s="17"/>
      <c r="G11" s="17"/>
      <c r="H11" s="17">
        <f t="shared" ref="H11:H74" si="1">SUM(F11-G11)</f>
        <v>0</v>
      </c>
    </row>
    <row r="12" spans="1:12" s="2" customFormat="1" x14ac:dyDescent="0.2">
      <c r="A12" s="123" t="s">
        <v>8</v>
      </c>
      <c r="B12" s="124" t="s">
        <v>9</v>
      </c>
      <c r="C12" s="101">
        <v>1350000</v>
      </c>
      <c r="D12" s="102">
        <v>655174</v>
      </c>
      <c r="E12" s="101">
        <v>0</v>
      </c>
      <c r="F12" s="17"/>
      <c r="G12" s="17"/>
      <c r="H12" s="17">
        <f t="shared" si="1"/>
        <v>0</v>
      </c>
    </row>
    <row r="13" spans="1:12" s="2" customFormat="1" x14ac:dyDescent="0.2">
      <c r="A13" s="99" t="s">
        <v>10</v>
      </c>
      <c r="B13" s="100" t="s">
        <v>11</v>
      </c>
      <c r="C13" s="101">
        <v>1350000</v>
      </c>
      <c r="D13" s="102">
        <f>642457+12717</f>
        <v>655174</v>
      </c>
      <c r="E13" s="101">
        <v>0</v>
      </c>
      <c r="F13" s="17"/>
      <c r="G13" s="17"/>
      <c r="H13" s="17">
        <f t="shared" si="1"/>
        <v>0</v>
      </c>
    </row>
    <row r="14" spans="1:12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12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12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9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9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9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9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9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9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9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9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9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9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9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9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9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  <c r="I29" s="95"/>
    </row>
    <row r="30" spans="1:9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9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9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99" t="s">
        <v>45</v>
      </c>
      <c r="B35" s="100" t="s">
        <v>46</v>
      </c>
      <c r="C35" s="101">
        <v>10000</v>
      </c>
      <c r="D35" s="102">
        <v>10192</v>
      </c>
      <c r="E35" s="101">
        <v>0</v>
      </c>
      <c r="F35" s="17"/>
      <c r="G35" s="17"/>
      <c r="H35" s="17">
        <f t="shared" si="1"/>
        <v>0</v>
      </c>
    </row>
    <row r="36" spans="1:8" s="2" customFormat="1" x14ac:dyDescent="0.2">
      <c r="A36" s="99" t="s">
        <v>47</v>
      </c>
      <c r="B36" s="100" t="s">
        <v>48</v>
      </c>
      <c r="C36" s="101">
        <f>1600+2600+2000</f>
        <v>6200</v>
      </c>
      <c r="D36" s="102">
        <v>3359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15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99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v>0</v>
      </c>
      <c r="F61" s="17">
        <f t="shared" ref="F61:G61" si="11">(F55+F57+F58+F56)*0.2003</f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99" t="s">
        <v>41</v>
      </c>
      <c r="B64" s="103" t="s">
        <v>82</v>
      </c>
      <c r="C64" s="101">
        <v>20000</v>
      </c>
      <c r="D64" s="102">
        <v>12987</v>
      </c>
      <c r="E64" s="101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" si="12">SUM(E67:E71)</f>
        <v>0</v>
      </c>
      <c r="F66" s="52">
        <f t="shared" ref="F66:G66" si="13">SUM(F67:F71)</f>
        <v>0</v>
      </c>
      <c r="G66" s="52">
        <f t="shared" si="13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99" t="s">
        <v>43</v>
      </c>
      <c r="B71" s="103" t="s">
        <v>90</v>
      </c>
      <c r="C71" s="101">
        <v>5600</v>
      </c>
      <c r="D71" s="102">
        <v>3894</v>
      </c>
      <c r="E71" s="101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" si="14">SUM(E73:E74)</f>
        <v>0</v>
      </c>
      <c r="F72" s="52">
        <f t="shared" ref="F72:G72" si="15">SUM(F73:F74)</f>
        <v>0</v>
      </c>
      <c r="G72" s="52">
        <f t="shared" si="15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" si="16">SUM(E76:E77)</f>
        <v>0</v>
      </c>
      <c r="F75" s="52">
        <f t="shared" ref="F75:G75" si="17">SUM(F76:F77)</f>
        <v>0</v>
      </c>
      <c r="G75" s="52">
        <f t="shared" si="17"/>
        <v>0</v>
      </c>
      <c r="H75" s="17">
        <f t="shared" ref="H75:H100" si="18">SUM(F75-G75)</f>
        <v>0</v>
      </c>
    </row>
    <row r="76" spans="1:8" s="2" customFormat="1" x14ac:dyDescent="0.2">
      <c r="A76" s="99" t="s">
        <v>37</v>
      </c>
      <c r="B76" s="103" t="s">
        <v>97</v>
      </c>
      <c r="C76" s="101">
        <v>5000</v>
      </c>
      <c r="D76" s="102">
        <v>1885</v>
      </c>
      <c r="E76" s="101">
        <v>0</v>
      </c>
      <c r="F76" s="17"/>
      <c r="G76" s="17"/>
      <c r="H76" s="17">
        <f t="shared" si="18"/>
        <v>0</v>
      </c>
    </row>
    <row r="77" spans="1:8" s="2" customFormat="1" x14ac:dyDescent="0.2">
      <c r="A77" s="99" t="s">
        <v>38</v>
      </c>
      <c r="B77" s="103" t="s">
        <v>129</v>
      </c>
      <c r="C77" s="101">
        <v>80000</v>
      </c>
      <c r="D77" s="102">
        <v>47379</v>
      </c>
      <c r="E77" s="101">
        <v>0</v>
      </c>
      <c r="F77" s="17"/>
      <c r="G77" s="17"/>
      <c r="H77" s="17">
        <f t="shared" si="18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" si="19">SUM(E79:E81)</f>
        <v>0</v>
      </c>
      <c r="F78" s="52">
        <f t="shared" ref="F78:G78" si="20">SUM(F79:F81)</f>
        <v>0</v>
      </c>
      <c r="G78" s="52">
        <f t="shared" si="20"/>
        <v>0</v>
      </c>
      <c r="H78" s="17">
        <f t="shared" si="18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8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8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" si="21">SUM(E82:E83)</f>
        <v>0</v>
      </c>
      <c r="F81" s="61">
        <f t="shared" ref="F81:G81" si="22">SUM(F82:F83)</f>
        <v>0</v>
      </c>
      <c r="G81" s="61">
        <f t="shared" si="22"/>
        <v>0</v>
      </c>
      <c r="H81" s="17">
        <f t="shared" si="18"/>
        <v>0</v>
      </c>
    </row>
    <row r="82" spans="1:8" s="2" customFormat="1" x14ac:dyDescent="0.2">
      <c r="A82" s="99" t="s">
        <v>102</v>
      </c>
      <c r="B82" s="103" t="s">
        <v>131</v>
      </c>
      <c r="C82" s="101">
        <f>93000+69000</f>
        <v>162000</v>
      </c>
      <c r="D82" s="102">
        <v>108858</v>
      </c>
      <c r="E82" s="101">
        <v>0</v>
      </c>
      <c r="F82" s="17"/>
      <c r="G82" s="17"/>
      <c r="H82" s="17">
        <f t="shared" si="18"/>
        <v>0</v>
      </c>
    </row>
    <row r="83" spans="1:8" s="2" customFormat="1" ht="25.5" x14ac:dyDescent="0.2">
      <c r="A83" s="99" t="s">
        <v>103</v>
      </c>
      <c r="B83" s="103" t="s">
        <v>132</v>
      </c>
      <c r="C83" s="101">
        <v>280000</v>
      </c>
      <c r="D83" s="102">
        <v>114930</v>
      </c>
      <c r="E83" s="101">
        <v>0</v>
      </c>
      <c r="F83" s="17"/>
      <c r="G83" s="17"/>
      <c r="H83" s="17">
        <f t="shared" si="18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23">SUM(E85:E87)</f>
        <v>0</v>
      </c>
      <c r="F84" s="52">
        <f t="shared" si="23"/>
        <v>0</v>
      </c>
      <c r="G84" s="52">
        <f t="shared" si="23"/>
        <v>0</v>
      </c>
      <c r="H84" s="17">
        <f t="shared" si="18"/>
        <v>0</v>
      </c>
    </row>
    <row r="85" spans="1:8" s="2" customFormat="1" x14ac:dyDescent="0.2">
      <c r="A85" s="99" t="s">
        <v>37</v>
      </c>
      <c r="B85" s="103" t="s">
        <v>106</v>
      </c>
      <c r="C85" s="101">
        <v>8000</v>
      </c>
      <c r="D85" s="102">
        <v>5968</v>
      </c>
      <c r="E85" s="101">
        <v>0</v>
      </c>
      <c r="F85" s="17"/>
      <c r="G85" s="17"/>
      <c r="H85" s="17">
        <f t="shared" si="18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8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8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8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8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8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8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8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8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8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24">E10-E27</f>
        <v>0</v>
      </c>
      <c r="F95" s="136">
        <f t="shared" si="24"/>
        <v>0</v>
      </c>
      <c r="G95" s="136">
        <f t="shared" si="24"/>
        <v>0</v>
      </c>
      <c r="H95" s="17">
        <f t="shared" si="18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8"/>
        <v>0</v>
      </c>
    </row>
    <row r="97" spans="1:9" s="2" customFormat="1" ht="14.25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5">E98</f>
        <v>0</v>
      </c>
      <c r="F97" s="39">
        <f t="shared" si="25"/>
        <v>0</v>
      </c>
      <c r="G97" s="39">
        <f t="shared" si="25"/>
        <v>0</v>
      </c>
      <c r="H97" s="17">
        <f t="shared" si="18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8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6">E95-E97</f>
        <v>0</v>
      </c>
      <c r="F99" s="136">
        <f t="shared" si="26"/>
        <v>0</v>
      </c>
      <c r="G99" s="136">
        <f t="shared" si="26"/>
        <v>0</v>
      </c>
      <c r="H99" s="17">
        <f t="shared" si="18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8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12" s="2" customFormat="1" x14ac:dyDescent="0.2">
      <c r="A113" s="1"/>
      <c r="C113" s="57"/>
      <c r="D113" s="57"/>
      <c r="E113" s="57"/>
      <c r="F113" s="57"/>
      <c r="G113" s="57"/>
    </row>
    <row r="114" spans="1:12" s="2" customFormat="1" x14ac:dyDescent="0.2">
      <c r="A114" s="1"/>
      <c r="C114" s="57"/>
      <c r="D114" s="57"/>
      <c r="E114" s="57"/>
      <c r="F114" s="57"/>
      <c r="G114" s="57"/>
      <c r="L114" s="87"/>
    </row>
    <row r="115" spans="1:12" s="2" customFormat="1" x14ac:dyDescent="0.2">
      <c r="A115" s="1"/>
      <c r="C115" s="57"/>
      <c r="D115" s="57"/>
      <c r="E115" s="57"/>
      <c r="F115" s="57"/>
      <c r="G115" s="57"/>
    </row>
    <row r="116" spans="1:12" s="2" customFormat="1" x14ac:dyDescent="0.2">
      <c r="A116" s="1"/>
      <c r="C116" s="57"/>
      <c r="D116" s="57"/>
      <c r="E116" s="57"/>
      <c r="F116" s="57"/>
      <c r="G116" s="57"/>
    </row>
    <row r="117" spans="1:12" s="2" customFormat="1" x14ac:dyDescent="0.2">
      <c r="A117" s="1"/>
      <c r="C117" s="57"/>
      <c r="D117" s="57"/>
      <c r="E117" s="57"/>
      <c r="F117" s="57"/>
      <c r="G117" s="57"/>
    </row>
    <row r="118" spans="1:12" s="2" customFormat="1" x14ac:dyDescent="0.2">
      <c r="A118" s="1"/>
      <c r="C118" s="57"/>
      <c r="D118" s="57"/>
      <c r="E118" s="57"/>
      <c r="F118" s="57"/>
      <c r="G118" s="57"/>
    </row>
    <row r="119" spans="1:12" s="2" customFormat="1" x14ac:dyDescent="0.2">
      <c r="A119" s="1"/>
      <c r="C119" s="57"/>
      <c r="D119" s="57"/>
      <c r="E119" s="57"/>
      <c r="F119" s="57"/>
      <c r="G119" s="57"/>
    </row>
    <row r="120" spans="1:12" s="2" customFormat="1" x14ac:dyDescent="0.2">
      <c r="A120" s="1"/>
      <c r="C120" s="57"/>
      <c r="D120" s="57"/>
      <c r="E120" s="57"/>
      <c r="F120" s="57"/>
      <c r="G120" s="57"/>
    </row>
    <row r="121" spans="1:12" s="2" customFormat="1" x14ac:dyDescent="0.2">
      <c r="A121" s="1"/>
      <c r="C121" s="57"/>
      <c r="D121" s="57"/>
      <c r="E121" s="57"/>
      <c r="F121" s="57"/>
      <c r="G121" s="57"/>
    </row>
    <row r="122" spans="1:12" s="2" customFormat="1" x14ac:dyDescent="0.2">
      <c r="A122" s="1"/>
      <c r="C122" s="3"/>
      <c r="D122" s="3"/>
      <c r="E122" s="3"/>
      <c r="F122" s="3"/>
      <c r="G122" s="3"/>
    </row>
    <row r="123" spans="1:12" s="2" customFormat="1" x14ac:dyDescent="0.2">
      <c r="A123" s="1"/>
      <c r="C123" s="3"/>
      <c r="D123" s="3"/>
      <c r="E123" s="3"/>
      <c r="F123" s="3"/>
      <c r="G123" s="3"/>
    </row>
    <row r="124" spans="1:12" s="2" customFormat="1" x14ac:dyDescent="0.2">
      <c r="A124" s="1"/>
      <c r="C124" s="3"/>
      <c r="D124" s="3"/>
      <c r="E124" s="3"/>
      <c r="F124" s="3"/>
      <c r="G124" s="3"/>
    </row>
    <row r="125" spans="1:12" s="2" customFormat="1" x14ac:dyDescent="0.2">
      <c r="A125" s="1"/>
      <c r="C125" s="3"/>
      <c r="D125" s="3"/>
      <c r="E125" s="3"/>
      <c r="F125" s="3"/>
      <c r="G125" s="3"/>
    </row>
    <row r="126" spans="1:12" s="2" customFormat="1" x14ac:dyDescent="0.2">
      <c r="A126" s="1"/>
      <c r="C126" s="3"/>
      <c r="D126" s="3"/>
      <c r="E126" s="3"/>
      <c r="F126" s="3"/>
      <c r="G126" s="3"/>
    </row>
    <row r="127" spans="1:12" s="2" customFormat="1" x14ac:dyDescent="0.2">
      <c r="A127" s="1"/>
      <c r="C127" s="3"/>
      <c r="D127" s="3"/>
      <c r="E127" s="3"/>
      <c r="F127" s="3"/>
      <c r="G127" s="3"/>
    </row>
    <row r="128" spans="1:12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9.42578125" bestFit="1" customWidth="1"/>
    <col min="3" max="4" width="16" hidden="1" customWidth="1"/>
    <col min="5" max="5" width="7" bestFit="1" customWidth="1"/>
    <col min="6" max="6" width="14.140625" customWidth="1"/>
    <col min="7" max="7" width="11.7109375" bestFit="1" customWidth="1"/>
    <col min="8" max="8" width="13.42578125" customWidth="1"/>
    <col min="9" max="9" width="14.7109375" bestFit="1" customWidth="1"/>
  </cols>
  <sheetData>
    <row r="1" spans="1:8" s="81" customFormat="1" ht="18" x14ac:dyDescent="0.25">
      <c r="B1" s="81" t="s">
        <v>156</v>
      </c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8" s="2" customFormat="1" x14ac:dyDescent="0.2">
      <c r="A3" s="82" t="s">
        <v>203</v>
      </c>
      <c r="B3" s="82"/>
      <c r="C3" s="9"/>
      <c r="D3" s="9"/>
      <c r="E3" s="9"/>
      <c r="F3" s="9"/>
      <c r="G3" s="9"/>
    </row>
    <row r="4" spans="1:8" s="2" customFormat="1" x14ac:dyDescent="0.2">
      <c r="A4" s="1"/>
      <c r="C4" s="3"/>
      <c r="D4" s="3"/>
      <c r="E4" s="3"/>
      <c r="F4" s="3"/>
      <c r="G4" s="3"/>
    </row>
    <row r="5" spans="1:8" s="2" customFormat="1" ht="13.5" thickBot="1" x14ac:dyDescent="0.25">
      <c r="A5" s="1" t="s">
        <v>157</v>
      </c>
      <c r="C5" s="3"/>
      <c r="D5" s="3"/>
      <c r="E5" s="3"/>
      <c r="F5" s="3"/>
      <c r="G5" s="3" t="s">
        <v>0</v>
      </c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99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99" t="s">
        <v>37</v>
      </c>
      <c r="B61" s="103" t="s">
        <v>79</v>
      </c>
      <c r="C61" s="101">
        <f>(C55+C57+C58+C56)*0.2003</f>
        <v>929671.81910000008</v>
      </c>
      <c r="D61" s="102">
        <v>442373</v>
      </c>
      <c r="E61" s="101">
        <v>0</v>
      </c>
      <c r="F61" s="17">
        <f t="shared" ref="F61:G61" si="11">(F55+F57+F58+F56)*0.2003</f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" si="12">SUM(E67:E71)</f>
        <v>0</v>
      </c>
      <c r="F66" s="52">
        <f t="shared" ref="F66:G66" si="13">SUM(F67:F71)</f>
        <v>0</v>
      </c>
      <c r="G66" s="52">
        <f t="shared" si="13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" si="14">SUM(E73:E74)</f>
        <v>0</v>
      </c>
      <c r="F72" s="52">
        <f t="shared" ref="F72:G72" si="15">SUM(F73:F74)</f>
        <v>0</v>
      </c>
      <c r="G72" s="52">
        <f t="shared" si="15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" si="16">SUM(E76:E77)</f>
        <v>0</v>
      </c>
      <c r="F75" s="52">
        <f t="shared" ref="F75:G75" si="17">SUM(F76:F77)</f>
        <v>0</v>
      </c>
      <c r="G75" s="52">
        <f t="shared" si="17"/>
        <v>0</v>
      </c>
      <c r="H75" s="17">
        <f t="shared" ref="H75:H100" si="18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8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8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" si="19">SUM(E79:E81)</f>
        <v>0</v>
      </c>
      <c r="F78" s="52">
        <f t="shared" ref="F78:G78" si="20">SUM(F79:F81)</f>
        <v>0</v>
      </c>
      <c r="G78" s="52">
        <f t="shared" si="20"/>
        <v>0</v>
      </c>
      <c r="H78" s="17">
        <f t="shared" si="18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8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8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" si="21">SUM(E82:E83)</f>
        <v>0</v>
      </c>
      <c r="F81" s="61">
        <f t="shared" ref="F81:G81" si="22">SUM(F82:F83)</f>
        <v>0</v>
      </c>
      <c r="G81" s="61">
        <f t="shared" si="22"/>
        <v>0</v>
      </c>
      <c r="H81" s="17">
        <f t="shared" si="18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8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8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23">SUM(E85:E87)</f>
        <v>0</v>
      </c>
      <c r="F84" s="52">
        <f t="shared" si="23"/>
        <v>0</v>
      </c>
      <c r="G84" s="52">
        <f t="shared" si="23"/>
        <v>0</v>
      </c>
      <c r="H84" s="17">
        <f t="shared" si="18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8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8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8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8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8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8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8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8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8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8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24">E10-E27</f>
        <v>0</v>
      </c>
      <c r="F95" s="136">
        <f t="shared" si="24"/>
        <v>0</v>
      </c>
      <c r="G95" s="136">
        <f t="shared" si="24"/>
        <v>0</v>
      </c>
      <c r="H95" s="17">
        <f t="shared" si="18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8"/>
        <v>0</v>
      </c>
    </row>
    <row r="97" spans="1:9" s="2" customFormat="1" ht="14.25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5">E98</f>
        <v>0</v>
      </c>
      <c r="F97" s="39">
        <f t="shared" si="25"/>
        <v>0</v>
      </c>
      <c r="G97" s="39">
        <f t="shared" si="25"/>
        <v>0</v>
      </c>
      <c r="H97" s="17">
        <f t="shared" si="18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8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6">E95-E97</f>
        <v>0</v>
      </c>
      <c r="F99" s="136">
        <f t="shared" si="26"/>
        <v>0</v>
      </c>
      <c r="G99" s="136">
        <f t="shared" si="26"/>
        <v>0</v>
      </c>
      <c r="H99" s="17">
        <f t="shared" si="18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8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7" s="2" customFormat="1" x14ac:dyDescent="0.2">
      <c r="A113" s="1"/>
      <c r="C113" s="57"/>
      <c r="D113" s="57"/>
      <c r="E113" s="57"/>
      <c r="F113" s="57"/>
      <c r="G113" s="57"/>
    </row>
    <row r="114" spans="1:7" s="2" customFormat="1" x14ac:dyDescent="0.2">
      <c r="A114" s="1"/>
      <c r="C114" s="57"/>
      <c r="D114" s="57"/>
      <c r="E114" s="57"/>
      <c r="F114" s="57"/>
      <c r="G114" s="57"/>
    </row>
    <row r="115" spans="1:7" s="2" customFormat="1" x14ac:dyDescent="0.2">
      <c r="A115" s="1"/>
      <c r="C115" s="57"/>
      <c r="D115" s="57"/>
      <c r="E115" s="57"/>
      <c r="F115" s="57"/>
      <c r="G115" s="57"/>
    </row>
    <row r="116" spans="1:7" s="2" customFormat="1" x14ac:dyDescent="0.2">
      <c r="A116" s="1"/>
      <c r="C116" s="57"/>
      <c r="D116" s="57"/>
      <c r="E116" s="57"/>
      <c r="F116" s="57"/>
      <c r="G116" s="57"/>
    </row>
    <row r="117" spans="1:7" s="2" customFormat="1" x14ac:dyDescent="0.2">
      <c r="A117" s="1"/>
      <c r="C117" s="57"/>
      <c r="D117" s="57"/>
      <c r="E117" s="57"/>
      <c r="F117" s="57"/>
      <c r="G117" s="57"/>
    </row>
    <row r="118" spans="1:7" s="2" customFormat="1" x14ac:dyDescent="0.2">
      <c r="A118" s="1"/>
      <c r="C118" s="57"/>
      <c r="D118" s="57"/>
      <c r="E118" s="57"/>
      <c r="F118" s="57"/>
      <c r="G118" s="57"/>
    </row>
    <row r="119" spans="1:7" s="2" customFormat="1" x14ac:dyDescent="0.2">
      <c r="A119" s="1"/>
      <c r="C119" s="57"/>
      <c r="D119" s="57"/>
      <c r="E119" s="57"/>
      <c r="F119" s="57"/>
      <c r="G119" s="57"/>
    </row>
    <row r="120" spans="1:7" s="2" customFormat="1" x14ac:dyDescent="0.2">
      <c r="A120" s="1"/>
      <c r="C120" s="57"/>
      <c r="D120" s="57"/>
      <c r="E120" s="57"/>
      <c r="F120" s="57"/>
      <c r="G120" s="57"/>
    </row>
    <row r="121" spans="1:7" s="2" customFormat="1" x14ac:dyDescent="0.2">
      <c r="A121" s="1"/>
      <c r="C121" s="57"/>
      <c r="D121" s="57"/>
      <c r="E121" s="57"/>
      <c r="F121" s="57"/>
      <c r="G121" s="57"/>
    </row>
    <row r="122" spans="1:7" s="2" customFormat="1" x14ac:dyDescent="0.2">
      <c r="A122" s="1"/>
      <c r="C122" s="3"/>
      <c r="D122" s="3"/>
      <c r="E122" s="3"/>
      <c r="F122" s="3"/>
      <c r="G122" s="3"/>
    </row>
    <row r="123" spans="1:7" s="2" customFormat="1" x14ac:dyDescent="0.2">
      <c r="A123" s="1"/>
      <c r="C123" s="3"/>
      <c r="D123" s="3"/>
      <c r="E123" s="3"/>
      <c r="F123" s="3"/>
      <c r="G123" s="3"/>
    </row>
    <row r="124" spans="1:7" s="2" customFormat="1" x14ac:dyDescent="0.2">
      <c r="A124" s="1"/>
      <c r="C124" s="3"/>
      <c r="D124" s="3"/>
      <c r="E124" s="3"/>
      <c r="F124" s="3"/>
      <c r="G124" s="3"/>
    </row>
    <row r="125" spans="1:7" s="2" customFormat="1" x14ac:dyDescent="0.2">
      <c r="A125" s="1"/>
      <c r="C125" s="3"/>
      <c r="D125" s="3"/>
      <c r="E125" s="3"/>
      <c r="F125" s="3"/>
      <c r="G125" s="3"/>
    </row>
    <row r="126" spans="1:7" s="2" customFormat="1" x14ac:dyDescent="0.2">
      <c r="A126" s="1"/>
      <c r="C126" s="3"/>
      <c r="D126" s="3"/>
      <c r="E126" s="3"/>
      <c r="F126" s="3"/>
      <c r="G126" s="3"/>
    </row>
    <row r="127" spans="1:7" s="2" customFormat="1" x14ac:dyDescent="0.2">
      <c r="A127" s="1"/>
      <c r="C127" s="3"/>
      <c r="D127" s="3"/>
      <c r="E127" s="3"/>
      <c r="F127" s="3"/>
      <c r="G127" s="3"/>
    </row>
    <row r="128" spans="1:7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9.42578125" bestFit="1" customWidth="1"/>
    <col min="3" max="4" width="16" hidden="1" customWidth="1"/>
    <col min="5" max="5" width="6" bestFit="1" customWidth="1"/>
    <col min="6" max="6" width="14.140625" customWidth="1"/>
    <col min="7" max="7" width="11.7109375" bestFit="1" customWidth="1"/>
    <col min="8" max="8" width="14.28515625" customWidth="1"/>
    <col min="9" max="9" width="14.7109375" bestFit="1" customWidth="1"/>
  </cols>
  <sheetData>
    <row r="1" spans="1:8" s="81" customFormat="1" ht="18" x14ac:dyDescent="0.25">
      <c r="B1" s="81" t="s">
        <v>154</v>
      </c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8" s="2" customFormat="1" x14ac:dyDescent="0.2">
      <c r="A3" s="82" t="s">
        <v>204</v>
      </c>
      <c r="B3" s="82"/>
      <c r="C3" s="9"/>
      <c r="D3" s="9"/>
      <c r="E3" s="9"/>
      <c r="F3" s="9"/>
      <c r="G3" s="9"/>
    </row>
    <row r="4" spans="1:8" s="2" customFormat="1" x14ac:dyDescent="0.2">
      <c r="A4" s="1"/>
      <c r="C4" s="3"/>
      <c r="D4" s="3"/>
      <c r="E4" s="3"/>
      <c r="F4" s="3"/>
      <c r="G4" s="3"/>
    </row>
    <row r="5" spans="1:8" s="2" customFormat="1" ht="13.5" thickBot="1" x14ac:dyDescent="0.25">
      <c r="A5" s="1" t="s">
        <v>155</v>
      </c>
      <c r="C5" s="3"/>
      <c r="D5" s="3"/>
      <c r="E5" s="3"/>
      <c r="F5" s="3"/>
      <c r="G5" s="3" t="s">
        <v>0</v>
      </c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15" t="s">
        <v>69</v>
      </c>
      <c r="B53" s="16" t="s">
        <v>130</v>
      </c>
      <c r="C53" s="17">
        <f>350000+158000</f>
        <v>508000</v>
      </c>
      <c r="D53" s="63">
        <v>122843</v>
      </c>
      <c r="E53" s="17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6" t="s">
        <v>73</v>
      </c>
      <c r="C56" s="17">
        <v>252000</v>
      </c>
      <c r="D56" s="63">
        <v>187245</v>
      </c>
      <c r="E56" s="17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25.5" x14ac:dyDescent="0.2">
      <c r="A83" s="99" t="s">
        <v>103</v>
      </c>
      <c r="B83" s="103" t="s">
        <v>132</v>
      </c>
      <c r="C83" s="101">
        <v>280000</v>
      </c>
      <c r="D83" s="102">
        <v>114930</v>
      </c>
      <c r="E83" s="101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 t="s">
        <v>215</v>
      </c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14.25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7" s="2" customFormat="1" x14ac:dyDescent="0.2">
      <c r="A113" s="1"/>
      <c r="C113" s="57"/>
      <c r="D113" s="57"/>
      <c r="E113" s="57"/>
      <c r="F113" s="57"/>
      <c r="G113" s="57"/>
    </row>
    <row r="114" spans="1:7" s="2" customFormat="1" x14ac:dyDescent="0.2">
      <c r="A114" s="1"/>
      <c r="C114" s="57"/>
      <c r="D114" s="57"/>
      <c r="E114" s="57"/>
      <c r="F114" s="57"/>
      <c r="G114" s="57"/>
    </row>
    <row r="115" spans="1:7" s="2" customFormat="1" x14ac:dyDescent="0.2">
      <c r="A115" s="1"/>
      <c r="C115" s="57"/>
      <c r="D115" s="57"/>
      <c r="E115" s="57"/>
      <c r="F115" s="57"/>
      <c r="G115" s="57"/>
    </row>
    <row r="116" spans="1:7" s="2" customFormat="1" x14ac:dyDescent="0.2">
      <c r="A116" s="1"/>
      <c r="C116" s="57"/>
      <c r="D116" s="57"/>
      <c r="E116" s="57"/>
      <c r="F116" s="57"/>
      <c r="G116" s="57"/>
    </row>
    <row r="117" spans="1:7" s="2" customFormat="1" x14ac:dyDescent="0.2">
      <c r="A117" s="1"/>
      <c r="C117" s="57"/>
      <c r="D117" s="57"/>
      <c r="E117" s="57"/>
      <c r="F117" s="57"/>
      <c r="G117" s="57"/>
    </row>
    <row r="118" spans="1:7" s="2" customFormat="1" x14ac:dyDescent="0.2">
      <c r="A118" s="1"/>
      <c r="C118" s="57"/>
      <c r="D118" s="57"/>
      <c r="E118" s="57"/>
      <c r="F118" s="57"/>
      <c r="G118" s="57"/>
    </row>
    <row r="119" spans="1:7" s="2" customFormat="1" x14ac:dyDescent="0.2">
      <c r="A119" s="1"/>
      <c r="C119" s="57"/>
      <c r="D119" s="57"/>
      <c r="E119" s="57"/>
      <c r="F119" s="57"/>
      <c r="G119" s="57"/>
    </row>
    <row r="120" spans="1:7" s="2" customFormat="1" x14ac:dyDescent="0.2">
      <c r="A120" s="1"/>
      <c r="C120" s="57"/>
      <c r="D120" s="57"/>
      <c r="E120" s="57"/>
      <c r="F120" s="57"/>
      <c r="G120" s="57"/>
    </row>
    <row r="121" spans="1:7" s="2" customFormat="1" x14ac:dyDescent="0.2">
      <c r="A121" s="1"/>
      <c r="C121" s="57"/>
      <c r="D121" s="57"/>
      <c r="E121" s="57"/>
      <c r="F121" s="57"/>
      <c r="G121" s="57"/>
    </row>
    <row r="122" spans="1:7" s="2" customFormat="1" x14ac:dyDescent="0.2">
      <c r="A122" s="1"/>
      <c r="C122" s="3"/>
      <c r="D122" s="3"/>
      <c r="E122" s="3"/>
      <c r="F122" s="3"/>
      <c r="G122" s="3"/>
    </row>
    <row r="123" spans="1:7" s="2" customFormat="1" x14ac:dyDescent="0.2">
      <c r="A123" s="1"/>
      <c r="C123" s="3"/>
      <c r="D123" s="3"/>
      <c r="E123" s="3"/>
      <c r="F123" s="3"/>
      <c r="G123" s="3"/>
    </row>
    <row r="124" spans="1:7" s="2" customFormat="1" x14ac:dyDescent="0.2">
      <c r="A124" s="1"/>
      <c r="C124" s="3"/>
      <c r="D124" s="3"/>
      <c r="E124" s="3"/>
      <c r="F124" s="3"/>
      <c r="G124" s="3"/>
    </row>
    <row r="125" spans="1:7" s="2" customFormat="1" x14ac:dyDescent="0.2">
      <c r="A125" s="1"/>
      <c r="C125" s="3"/>
      <c r="D125" s="3"/>
      <c r="E125" s="3"/>
      <c r="F125" s="3"/>
      <c r="G125" s="3"/>
    </row>
    <row r="126" spans="1:7" s="2" customFormat="1" x14ac:dyDescent="0.2">
      <c r="A126" s="1"/>
      <c r="C126" s="3"/>
      <c r="D126" s="3"/>
      <c r="E126" s="3"/>
      <c r="F126" s="3"/>
      <c r="G126" s="3"/>
    </row>
    <row r="127" spans="1:7" s="2" customFormat="1" x14ac:dyDescent="0.2">
      <c r="A127" s="1"/>
      <c r="C127" s="3"/>
      <c r="D127" s="3"/>
      <c r="E127" s="3"/>
      <c r="F127" s="3"/>
      <c r="G127" s="3"/>
    </row>
    <row r="128" spans="1:7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workbookViewId="0">
      <selection activeCell="F6" sqref="F6:H101"/>
    </sheetView>
  </sheetViews>
  <sheetFormatPr defaultRowHeight="12.75" x14ac:dyDescent="0.2"/>
  <cols>
    <col min="1" max="1" width="5.42578125" customWidth="1"/>
    <col min="2" max="2" width="41.85546875" customWidth="1"/>
    <col min="3" max="4" width="16" hidden="1" customWidth="1"/>
    <col min="5" max="5" width="8" bestFit="1" customWidth="1"/>
    <col min="6" max="6" width="15.7109375" customWidth="1"/>
    <col min="7" max="7" width="11.7109375" bestFit="1" customWidth="1"/>
    <col min="8" max="8" width="17" style="90" customWidth="1"/>
    <col min="9" max="9" width="14.7109375" bestFit="1" customWidth="1"/>
  </cols>
  <sheetData>
    <row r="1" spans="1:8" s="81" customFormat="1" ht="18" x14ac:dyDescent="0.25">
      <c r="B1" s="81" t="s">
        <v>152</v>
      </c>
      <c r="H1" s="94"/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  <c r="H2" s="89"/>
    </row>
    <row r="3" spans="1:8" s="2" customFormat="1" x14ac:dyDescent="0.2">
      <c r="A3" s="82" t="s">
        <v>205</v>
      </c>
      <c r="B3" s="82"/>
      <c r="C3" s="9"/>
      <c r="D3" s="9"/>
      <c r="E3" s="9"/>
      <c r="F3" s="9"/>
      <c r="G3" s="9"/>
      <c r="H3" s="89"/>
    </row>
    <row r="4" spans="1:8" s="2" customFormat="1" x14ac:dyDescent="0.2">
      <c r="A4" s="1"/>
      <c r="C4" s="3"/>
      <c r="D4" s="3"/>
      <c r="E4" s="3"/>
      <c r="F4" s="3"/>
      <c r="G4" s="3"/>
      <c r="H4" s="89"/>
    </row>
    <row r="5" spans="1:8" s="2" customFormat="1" ht="13.5" thickBot="1" x14ac:dyDescent="0.25">
      <c r="A5" s="1" t="s">
        <v>153</v>
      </c>
      <c r="C5" s="3"/>
      <c r="D5" s="3"/>
      <c r="E5" s="3"/>
      <c r="F5" s="3"/>
      <c r="G5" s="3" t="s">
        <v>0</v>
      </c>
      <c r="H5" s="89"/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>E11+E14+E15+E19+E20+E24+E17</f>
        <v>0</v>
      </c>
      <c r="F10" s="17">
        <f t="shared" ref="F10:G10" si="0">F11+F14+F15+F19+F20+F26+F17</f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116" t="s">
        <v>27</v>
      </c>
      <c r="B24" s="117" t="s">
        <v>28</v>
      </c>
      <c r="C24" s="118">
        <f>SUM(C25:C26)</f>
        <v>590000</v>
      </c>
      <c r="D24" s="118">
        <f t="shared" ref="D24" si="3">SUM(D25:D26)</f>
        <v>453072.74</v>
      </c>
      <c r="E24" s="118">
        <f>SUM(E26+E25)</f>
        <v>0</v>
      </c>
      <c r="F24" s="26">
        <f t="shared" ref="F24:G24" si="4">SUM(F25:F26)</f>
        <v>0</v>
      </c>
      <c r="G24" s="26">
        <f t="shared" si="4"/>
        <v>0</v>
      </c>
      <c r="H24" s="17">
        <f t="shared" si="1"/>
        <v>0</v>
      </c>
    </row>
    <row r="25" spans="1:8" s="2" customFormat="1" ht="13.5" thickTop="1" x14ac:dyDescent="0.2">
      <c r="A25" s="119" t="s">
        <v>136</v>
      </c>
      <c r="B25" s="120" t="s">
        <v>138</v>
      </c>
      <c r="C25" s="121"/>
      <c r="D25" s="122"/>
      <c r="E25" s="121">
        <v>0</v>
      </c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5">E28+E89+E88</f>
        <v>0</v>
      </c>
      <c r="F27" s="29">
        <f t="shared" si="5"/>
        <v>0</v>
      </c>
      <c r="G27" s="29">
        <f t="shared" si="5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6">E29+E30+E39+E43+E54+E60+E66+E72+E75+E78+E84</f>
        <v>0</v>
      </c>
      <c r="F28" s="53">
        <f t="shared" si="6"/>
        <v>0</v>
      </c>
      <c r="G28" s="53">
        <f t="shared" si="6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7">SUM(E31:E38)</f>
        <v>0</v>
      </c>
      <c r="F30" s="52">
        <f t="shared" si="7"/>
        <v>0</v>
      </c>
      <c r="G30" s="52">
        <f t="shared" si="7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99" t="s">
        <v>45</v>
      </c>
      <c r="B35" s="100" t="s">
        <v>46</v>
      </c>
      <c r="C35" s="101">
        <v>10000</v>
      </c>
      <c r="D35" s="102">
        <v>10192</v>
      </c>
      <c r="E35" s="101">
        <v>0</v>
      </c>
      <c r="F35" s="17"/>
      <c r="G35" s="17"/>
      <c r="H35" s="17">
        <f t="shared" si="1"/>
        <v>0</v>
      </c>
    </row>
    <row r="36" spans="1:8" s="2" customFormat="1" x14ac:dyDescent="0.2">
      <c r="A36" s="99" t="s">
        <v>47</v>
      </c>
      <c r="B36" s="100" t="s">
        <v>48</v>
      </c>
      <c r="C36" s="101">
        <f>1600+2600+2000</f>
        <v>6200</v>
      </c>
      <c r="D36" s="102">
        <v>3359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8">SUM(E40:E42)</f>
        <v>0</v>
      </c>
      <c r="F39" s="52">
        <f t="shared" si="8"/>
        <v>0</v>
      </c>
      <c r="G39" s="52">
        <f t="shared" si="8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9">SUM(C44:C53)</f>
        <v>930850</v>
      </c>
      <c r="D43" s="52">
        <f t="shared" si="9"/>
        <v>365002</v>
      </c>
      <c r="E43" s="52">
        <f t="shared" si="9"/>
        <v>0</v>
      </c>
      <c r="F43" s="52">
        <f t="shared" si="9"/>
        <v>0</v>
      </c>
      <c r="G43" s="52">
        <f t="shared" si="9"/>
        <v>0</v>
      </c>
      <c r="H43" s="17">
        <f t="shared" si="1"/>
        <v>0</v>
      </c>
    </row>
    <row r="44" spans="1:8" s="2" customFormat="1" x14ac:dyDescent="0.2">
      <c r="A44" s="99" t="s">
        <v>37</v>
      </c>
      <c r="B44" s="103" t="s">
        <v>60</v>
      </c>
      <c r="C44" s="101">
        <v>2000</v>
      </c>
      <c r="D44" s="102">
        <v>20732</v>
      </c>
      <c r="E44" s="101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ht="25.5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38.2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10">SUM(E55:E59)</f>
        <v>0</v>
      </c>
      <c r="F54" s="52">
        <f t="shared" si="10"/>
        <v>0</v>
      </c>
      <c r="G54" s="52">
        <f t="shared" si="10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6" t="s">
        <v>73</v>
      </c>
      <c r="C56" s="17">
        <v>252000</v>
      </c>
      <c r="D56" s="63">
        <v>187245</v>
      </c>
      <c r="E56" s="17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1">SUM(E61:E65)</f>
        <v>0</v>
      </c>
      <c r="F60" s="52">
        <f t="shared" si="11"/>
        <v>0</v>
      </c>
      <c r="G60" s="52">
        <f t="shared" si="11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v>0</v>
      </c>
      <c r="F61" s="17">
        <f t="shared" ref="F61:G61" si="12">(F55+F57+F58+F56)*0.2003</f>
        <v>0</v>
      </c>
      <c r="G61" s="17">
        <f t="shared" si="12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" si="13">SUM(E67:E71)</f>
        <v>0</v>
      </c>
      <c r="F66" s="52">
        <f t="shared" ref="F66:G66" si="14">SUM(F67:F71)</f>
        <v>0</v>
      </c>
      <c r="G66" s="52">
        <f t="shared" si="14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99" t="s">
        <v>43</v>
      </c>
      <c r="B71" s="103" t="s">
        <v>90</v>
      </c>
      <c r="C71" s="101">
        <v>5600</v>
      </c>
      <c r="D71" s="102">
        <v>3894</v>
      </c>
      <c r="E71" s="101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" si="15">SUM(E73:E74)</f>
        <v>0</v>
      </c>
      <c r="F72" s="52">
        <f t="shared" ref="F72:G72" si="16">SUM(F73:F74)</f>
        <v>0</v>
      </c>
      <c r="G72" s="52">
        <f t="shared" si="16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" si="17">SUM(E76:E77)</f>
        <v>0</v>
      </c>
      <c r="F75" s="52">
        <f t="shared" ref="F75:G75" si="18">SUM(F76:F77)</f>
        <v>0</v>
      </c>
      <c r="G75" s="52">
        <f t="shared" si="18"/>
        <v>0</v>
      </c>
      <c r="H75" s="17">
        <f t="shared" ref="H75:H100" si="19">SUM(F75-G75)</f>
        <v>0</v>
      </c>
    </row>
    <row r="76" spans="1:8" s="2" customFormat="1" x14ac:dyDescent="0.2">
      <c r="A76" s="99" t="s">
        <v>37</v>
      </c>
      <c r="B76" s="103" t="s">
        <v>97</v>
      </c>
      <c r="C76" s="101">
        <v>5000</v>
      </c>
      <c r="D76" s="102">
        <v>1885</v>
      </c>
      <c r="E76" s="101">
        <v>0</v>
      </c>
      <c r="F76" s="17"/>
      <c r="G76" s="17"/>
      <c r="H76" s="17">
        <f t="shared" si="19"/>
        <v>0</v>
      </c>
    </row>
    <row r="77" spans="1:8" s="2" customFormat="1" x14ac:dyDescent="0.2">
      <c r="A77" s="99" t="s">
        <v>38</v>
      </c>
      <c r="B77" s="103" t="s">
        <v>129</v>
      </c>
      <c r="C77" s="101">
        <v>80000</v>
      </c>
      <c r="D77" s="102">
        <v>47379</v>
      </c>
      <c r="E77" s="101">
        <v>0</v>
      </c>
      <c r="F77" s="17"/>
      <c r="G77" s="17"/>
      <c r="H77" s="17">
        <f t="shared" si="19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" si="20">SUM(E79:E81)</f>
        <v>0</v>
      </c>
      <c r="F78" s="52">
        <f t="shared" ref="F78:G78" si="21">SUM(F79:F81)</f>
        <v>0</v>
      </c>
      <c r="G78" s="52">
        <f t="shared" si="21"/>
        <v>0</v>
      </c>
      <c r="H78" s="17">
        <f t="shared" si="19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9"/>
        <v>0</v>
      </c>
    </row>
    <row r="80" spans="1:8" s="2" customFormat="1" x14ac:dyDescent="0.2">
      <c r="A80" s="99" t="s">
        <v>39</v>
      </c>
      <c r="B80" s="103" t="s">
        <v>101</v>
      </c>
      <c r="C80" s="101">
        <v>20000</v>
      </c>
      <c r="D80" s="102">
        <v>13620</v>
      </c>
      <c r="E80" s="101">
        <v>0</v>
      </c>
      <c r="F80" s="17"/>
      <c r="G80" s="17"/>
      <c r="H80" s="17">
        <f t="shared" si="19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>SUM(E82:E83)</f>
        <v>0</v>
      </c>
      <c r="F81" s="61">
        <f t="shared" ref="F81:G81" si="22">SUM(F82:F83)</f>
        <v>0</v>
      </c>
      <c r="G81" s="61">
        <f t="shared" si="22"/>
        <v>0</v>
      </c>
      <c r="H81" s="17">
        <f t="shared" si="19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9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9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23">SUM(E85:E87)</f>
        <v>0</v>
      </c>
      <c r="F84" s="52">
        <f t="shared" si="23"/>
        <v>0</v>
      </c>
      <c r="G84" s="52">
        <f t="shared" si="23"/>
        <v>0</v>
      </c>
      <c r="H84" s="17">
        <f t="shared" si="19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9"/>
        <v>0</v>
      </c>
    </row>
    <row r="86" spans="1:8" s="2" customFormat="1" x14ac:dyDescent="0.2">
      <c r="A86" s="99" t="s">
        <v>38</v>
      </c>
      <c r="B86" s="103" t="s">
        <v>127</v>
      </c>
      <c r="C86" s="101">
        <v>4000</v>
      </c>
      <c r="D86" s="102">
        <v>1927</v>
      </c>
      <c r="E86" s="101">
        <v>0</v>
      </c>
      <c r="F86" s="17"/>
      <c r="G86" s="17"/>
      <c r="H86" s="17">
        <f t="shared" si="19"/>
        <v>0</v>
      </c>
    </row>
    <row r="87" spans="1:8" s="2" customFormat="1" x14ac:dyDescent="0.2">
      <c r="A87" s="99" t="s">
        <v>39</v>
      </c>
      <c r="B87" s="103" t="s">
        <v>126</v>
      </c>
      <c r="C87" s="101">
        <f>158000+59528+50000</f>
        <v>267528</v>
      </c>
      <c r="D87" s="102">
        <f>86859+9851</f>
        <v>96710</v>
      </c>
      <c r="E87" s="101">
        <v>0</v>
      </c>
      <c r="F87" s="17"/>
      <c r="G87" s="17"/>
      <c r="H87" s="17">
        <f t="shared" si="19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9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9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9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9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9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9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9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24">E10-E27</f>
        <v>0</v>
      </c>
      <c r="F95" s="136">
        <f t="shared" si="24"/>
        <v>0</v>
      </c>
      <c r="G95" s="136">
        <f t="shared" si="24"/>
        <v>0</v>
      </c>
      <c r="H95" s="17">
        <f t="shared" si="19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9"/>
        <v>0</v>
      </c>
    </row>
    <row r="97" spans="1:9" s="2" customFormat="1" ht="27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5">E98</f>
        <v>0</v>
      </c>
      <c r="F97" s="39">
        <f t="shared" si="25"/>
        <v>0</v>
      </c>
      <c r="G97" s="39">
        <f t="shared" si="25"/>
        <v>0</v>
      </c>
      <c r="H97" s="17">
        <f t="shared" si="19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9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6">E95-E97</f>
        <v>0</v>
      </c>
      <c r="F99" s="136">
        <f t="shared" si="26"/>
        <v>0</v>
      </c>
      <c r="G99" s="136">
        <f t="shared" si="26"/>
        <v>0</v>
      </c>
      <c r="H99" s="17">
        <f t="shared" si="19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9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  <c r="H102" s="89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  <c r="H103" s="89"/>
    </row>
    <row r="104" spans="1:9" s="2" customFormat="1" x14ac:dyDescent="0.2">
      <c r="A104" s="1"/>
      <c r="C104" s="57"/>
      <c r="D104" s="57"/>
      <c r="E104" s="57"/>
      <c r="F104" s="57"/>
      <c r="G104" s="57"/>
      <c r="H104" s="89"/>
    </row>
    <row r="105" spans="1:9" s="2" customFormat="1" x14ac:dyDescent="0.2">
      <c r="A105" s="1"/>
      <c r="C105" s="57"/>
      <c r="D105" s="57"/>
      <c r="E105" s="57"/>
      <c r="F105" s="57"/>
      <c r="G105" s="57"/>
      <c r="H105" s="89"/>
    </row>
    <row r="106" spans="1:9" s="2" customFormat="1" x14ac:dyDescent="0.2">
      <c r="A106" s="1"/>
      <c r="C106" s="57"/>
      <c r="D106" s="57"/>
      <c r="E106" s="57"/>
      <c r="F106" s="57"/>
      <c r="G106" s="57"/>
      <c r="H106" s="89"/>
    </row>
    <row r="107" spans="1:9" s="2" customFormat="1" x14ac:dyDescent="0.2">
      <c r="A107" s="1"/>
      <c r="C107" s="57"/>
      <c r="D107" s="57"/>
      <c r="E107" s="57"/>
      <c r="F107" s="57"/>
      <c r="G107" s="57"/>
      <c r="H107" s="89"/>
    </row>
    <row r="108" spans="1:9" s="2" customFormat="1" x14ac:dyDescent="0.2">
      <c r="A108" s="1"/>
      <c r="C108" s="57"/>
      <c r="D108" s="57"/>
      <c r="E108" s="57"/>
      <c r="F108" s="57"/>
      <c r="G108" s="57"/>
      <c r="H108" s="89"/>
    </row>
    <row r="109" spans="1:9" s="2" customFormat="1" x14ac:dyDescent="0.2">
      <c r="A109" s="1"/>
      <c r="C109" s="57"/>
      <c r="D109" s="57"/>
      <c r="E109" s="57"/>
      <c r="F109" s="57"/>
      <c r="G109" s="57"/>
      <c r="H109" s="89"/>
    </row>
    <row r="110" spans="1:9" s="2" customFormat="1" x14ac:dyDescent="0.2">
      <c r="A110" s="1"/>
      <c r="C110" s="57"/>
      <c r="D110" s="57"/>
      <c r="E110" s="57"/>
      <c r="F110" s="57"/>
      <c r="G110" s="57"/>
      <c r="H110" s="89"/>
    </row>
    <row r="111" spans="1:9" s="2" customFormat="1" x14ac:dyDescent="0.2">
      <c r="A111" s="1"/>
      <c r="C111" s="57"/>
      <c r="D111" s="57"/>
      <c r="E111" s="57"/>
      <c r="F111" s="57"/>
      <c r="G111" s="57"/>
      <c r="H111" s="89"/>
    </row>
    <row r="112" spans="1:9" s="2" customFormat="1" x14ac:dyDescent="0.2">
      <c r="A112" s="1"/>
      <c r="C112" s="57"/>
      <c r="D112" s="57"/>
      <c r="E112" s="57"/>
      <c r="F112" s="57"/>
      <c r="G112" s="57"/>
      <c r="H112" s="89"/>
    </row>
    <row r="113" spans="1:8" s="2" customFormat="1" ht="13.5" customHeight="1" x14ac:dyDescent="0.2">
      <c r="A113" s="1"/>
      <c r="C113" s="57"/>
      <c r="D113" s="57"/>
      <c r="E113" s="57"/>
      <c r="F113" s="57"/>
      <c r="G113" s="57"/>
      <c r="H113" s="89"/>
    </row>
    <row r="114" spans="1:8" s="2" customFormat="1" ht="15.75" customHeight="1" x14ac:dyDescent="0.2">
      <c r="A114" s="1"/>
      <c r="C114" s="57"/>
      <c r="D114" s="57"/>
      <c r="E114" s="57"/>
      <c r="F114" s="57"/>
      <c r="G114" s="57"/>
      <c r="H114" s="89"/>
    </row>
    <row r="115" spans="1:8" s="2" customFormat="1" x14ac:dyDescent="0.2">
      <c r="A115" s="1"/>
      <c r="C115" s="57"/>
      <c r="D115" s="57"/>
      <c r="E115" s="57"/>
      <c r="F115" s="57"/>
      <c r="G115" s="57"/>
      <c r="H115" s="89"/>
    </row>
    <row r="116" spans="1:8" s="2" customFormat="1" ht="13.5" customHeight="1" x14ac:dyDescent="0.2">
      <c r="A116" s="1"/>
      <c r="C116" s="57"/>
      <c r="D116" s="57"/>
      <c r="E116" s="57"/>
      <c r="F116" s="57"/>
      <c r="G116" s="57"/>
      <c r="H116" s="89"/>
    </row>
    <row r="117" spans="1:8" s="2" customFormat="1" x14ac:dyDescent="0.2">
      <c r="A117" s="1"/>
      <c r="C117" s="57"/>
      <c r="D117" s="57"/>
      <c r="E117" s="57"/>
      <c r="F117" s="57"/>
      <c r="G117" s="57"/>
      <c r="H117" s="89"/>
    </row>
    <row r="118" spans="1:8" s="2" customFormat="1" x14ac:dyDescent="0.2">
      <c r="A118" s="1"/>
      <c r="C118" s="57"/>
      <c r="D118" s="57"/>
      <c r="E118" s="57"/>
      <c r="F118" s="57"/>
      <c r="G118" s="57"/>
      <c r="H118" s="89"/>
    </row>
    <row r="119" spans="1:8" s="2" customFormat="1" x14ac:dyDescent="0.2">
      <c r="A119" s="1"/>
      <c r="C119" s="57"/>
      <c r="D119" s="57"/>
      <c r="E119" s="57"/>
      <c r="F119" s="57"/>
      <c r="G119" s="57"/>
      <c r="H119" s="89"/>
    </row>
    <row r="120" spans="1:8" s="2" customFormat="1" x14ac:dyDescent="0.2">
      <c r="A120" s="1"/>
      <c r="C120" s="57"/>
      <c r="D120" s="57"/>
      <c r="E120" s="57"/>
      <c r="F120" s="57"/>
      <c r="G120" s="57"/>
      <c r="H120" s="89"/>
    </row>
    <row r="121" spans="1:8" s="2" customFormat="1" x14ac:dyDescent="0.2">
      <c r="A121" s="1"/>
      <c r="C121" s="57"/>
      <c r="D121" s="57"/>
      <c r="E121" s="57"/>
      <c r="F121" s="57"/>
      <c r="G121" s="57"/>
      <c r="H121" s="89"/>
    </row>
    <row r="122" spans="1:8" s="2" customFormat="1" x14ac:dyDescent="0.2">
      <c r="A122" s="1"/>
      <c r="C122" s="3"/>
      <c r="D122" s="3"/>
      <c r="E122" s="3"/>
      <c r="F122" s="3"/>
      <c r="G122" s="3"/>
      <c r="H122" s="89"/>
    </row>
    <row r="123" spans="1:8" s="2" customFormat="1" x14ac:dyDescent="0.2">
      <c r="A123" s="1"/>
      <c r="C123" s="3"/>
      <c r="D123" s="3"/>
      <c r="E123" s="3"/>
      <c r="F123" s="3"/>
      <c r="G123" s="3"/>
      <c r="H123" s="89"/>
    </row>
    <row r="124" spans="1:8" s="2" customFormat="1" x14ac:dyDescent="0.2">
      <c r="A124" s="1"/>
      <c r="C124" s="3"/>
      <c r="D124" s="3"/>
      <c r="E124" s="3"/>
      <c r="F124" s="3"/>
      <c r="G124" s="3"/>
      <c r="H124" s="89"/>
    </row>
    <row r="125" spans="1:8" s="2" customFormat="1" x14ac:dyDescent="0.2">
      <c r="A125" s="1"/>
      <c r="C125" s="3"/>
      <c r="D125" s="3"/>
      <c r="E125" s="3"/>
      <c r="F125" s="3"/>
      <c r="G125" s="3"/>
      <c r="H125" s="89"/>
    </row>
    <row r="126" spans="1:8" s="2" customFormat="1" x14ac:dyDescent="0.2">
      <c r="A126" s="1"/>
      <c r="C126" s="3"/>
      <c r="D126" s="3"/>
      <c r="E126" s="3"/>
      <c r="F126" s="3"/>
      <c r="G126" s="3"/>
      <c r="H126" s="89"/>
    </row>
    <row r="127" spans="1:8" s="2" customFormat="1" x14ac:dyDescent="0.2">
      <c r="A127" s="1"/>
      <c r="C127" s="3"/>
      <c r="D127" s="3"/>
      <c r="E127" s="3"/>
      <c r="F127" s="3"/>
      <c r="G127" s="3"/>
      <c r="H127" s="89"/>
    </row>
    <row r="128" spans="1:8" s="2" customFormat="1" x14ac:dyDescent="0.2">
      <c r="A128" s="1"/>
      <c r="C128" s="3"/>
      <c r="D128" s="3"/>
      <c r="E128" s="3"/>
      <c r="F128" s="3"/>
      <c r="G128" s="3"/>
      <c r="H128" s="89"/>
    </row>
    <row r="129" spans="1:8" s="2" customFormat="1" x14ac:dyDescent="0.2">
      <c r="A129" s="1"/>
      <c r="C129" s="3"/>
      <c r="D129" s="3"/>
      <c r="E129" s="3"/>
      <c r="F129" s="3"/>
      <c r="G129" s="3"/>
      <c r="H129" s="89"/>
    </row>
    <row r="130" spans="1:8" s="2" customFormat="1" x14ac:dyDescent="0.2">
      <c r="A130" s="1"/>
      <c r="C130" s="3"/>
      <c r="D130" s="3"/>
      <c r="E130" s="3"/>
      <c r="F130" s="3"/>
      <c r="G130" s="3"/>
      <c r="H130" s="89"/>
    </row>
    <row r="131" spans="1:8" s="2" customFormat="1" x14ac:dyDescent="0.2">
      <c r="A131" s="1"/>
      <c r="C131" s="3"/>
      <c r="D131" s="3"/>
      <c r="E131" s="3"/>
      <c r="F131" s="3"/>
      <c r="G131" s="3"/>
      <c r="H131" s="89"/>
    </row>
    <row r="132" spans="1:8" s="2" customFormat="1" x14ac:dyDescent="0.2">
      <c r="A132" s="1"/>
      <c r="C132" s="3"/>
      <c r="D132" s="3"/>
      <c r="E132" s="3"/>
      <c r="F132" s="3"/>
      <c r="G132" s="3"/>
      <c r="H132" s="89"/>
    </row>
    <row r="133" spans="1:8" s="2" customFormat="1" x14ac:dyDescent="0.2">
      <c r="A133" s="1"/>
      <c r="C133" s="3"/>
      <c r="D133" s="3"/>
      <c r="E133" s="3"/>
      <c r="F133" s="3"/>
      <c r="G133" s="3"/>
      <c r="H133" s="89"/>
    </row>
    <row r="134" spans="1:8" s="2" customFormat="1" x14ac:dyDescent="0.2">
      <c r="A134" s="1"/>
      <c r="C134" s="3"/>
      <c r="D134" s="3"/>
      <c r="E134" s="3"/>
      <c r="F134" s="3"/>
      <c r="G134" s="3"/>
      <c r="H134" s="89"/>
    </row>
    <row r="135" spans="1:8" s="2" customFormat="1" x14ac:dyDescent="0.2">
      <c r="A135" s="1"/>
      <c r="C135" s="3"/>
      <c r="D135" s="3"/>
      <c r="E135" s="3"/>
      <c r="F135" s="3"/>
      <c r="G135" s="3"/>
      <c r="H135" s="89"/>
    </row>
    <row r="136" spans="1:8" s="2" customFormat="1" x14ac:dyDescent="0.2">
      <c r="A136" s="1"/>
      <c r="C136" s="3"/>
      <c r="D136" s="3"/>
      <c r="E136" s="3"/>
      <c r="F136" s="3"/>
      <c r="G136" s="3"/>
      <c r="H136" s="89"/>
    </row>
    <row r="137" spans="1:8" s="2" customFormat="1" x14ac:dyDescent="0.2">
      <c r="A137" s="1"/>
      <c r="C137" s="3"/>
      <c r="D137" s="3"/>
      <c r="E137" s="3"/>
      <c r="F137" s="3"/>
      <c r="G137" s="3"/>
      <c r="H137" s="89"/>
    </row>
    <row r="138" spans="1:8" s="2" customFormat="1" x14ac:dyDescent="0.2">
      <c r="A138" s="1"/>
      <c r="C138" s="3"/>
      <c r="D138" s="3"/>
      <c r="E138" s="3"/>
      <c r="F138" s="3"/>
      <c r="G138" s="3"/>
      <c r="H138" s="89"/>
    </row>
    <row r="139" spans="1:8" s="2" customFormat="1" x14ac:dyDescent="0.2">
      <c r="A139" s="1"/>
      <c r="C139" s="3"/>
      <c r="D139" s="3"/>
      <c r="E139" s="3"/>
      <c r="F139" s="3"/>
      <c r="G139" s="3"/>
      <c r="H139" s="89"/>
    </row>
    <row r="140" spans="1:8" s="2" customFormat="1" x14ac:dyDescent="0.2">
      <c r="A140" s="1"/>
      <c r="C140" s="3"/>
      <c r="D140" s="3"/>
      <c r="E140" s="3"/>
      <c r="F140" s="3"/>
      <c r="G140" s="3"/>
      <c r="H140" s="89"/>
    </row>
    <row r="141" spans="1:8" s="2" customFormat="1" x14ac:dyDescent="0.2">
      <c r="A141" s="1"/>
      <c r="C141" s="3"/>
      <c r="D141" s="3"/>
      <c r="E141" s="3"/>
      <c r="F141" s="3"/>
      <c r="G141" s="3"/>
      <c r="H141" s="89"/>
    </row>
    <row r="142" spans="1:8" s="2" customFormat="1" x14ac:dyDescent="0.2">
      <c r="A142" s="1"/>
      <c r="C142" s="3"/>
      <c r="D142" s="3"/>
      <c r="E142" s="3"/>
      <c r="F142" s="3"/>
      <c r="G142" s="3"/>
      <c r="H142" s="89"/>
    </row>
    <row r="143" spans="1:8" s="2" customFormat="1" x14ac:dyDescent="0.2">
      <c r="A143" s="1"/>
      <c r="C143" s="3"/>
      <c r="D143" s="3"/>
      <c r="E143" s="3"/>
      <c r="F143" s="3"/>
      <c r="G143" s="3"/>
      <c r="H143" s="89"/>
    </row>
    <row r="144" spans="1:8" s="2" customFormat="1" x14ac:dyDescent="0.2">
      <c r="A144" s="1"/>
      <c r="C144" s="3"/>
      <c r="D144" s="3"/>
      <c r="E144" s="3"/>
      <c r="F144" s="3"/>
      <c r="G144" s="3"/>
      <c r="H144" s="89"/>
    </row>
    <row r="145" spans="1:8" s="2" customFormat="1" x14ac:dyDescent="0.2">
      <c r="A145" s="1"/>
      <c r="C145" s="3"/>
      <c r="D145" s="3"/>
      <c r="E145" s="3"/>
      <c r="F145" s="3"/>
      <c r="G145" s="3"/>
      <c r="H145" s="89"/>
    </row>
    <row r="146" spans="1:8" s="2" customFormat="1" x14ac:dyDescent="0.2">
      <c r="A146" s="1"/>
      <c r="C146" s="3"/>
      <c r="D146" s="3"/>
      <c r="E146" s="3"/>
      <c r="F146" s="3"/>
      <c r="G146" s="3"/>
      <c r="H146" s="89"/>
    </row>
    <row r="147" spans="1:8" s="2" customFormat="1" x14ac:dyDescent="0.2">
      <c r="A147" s="1"/>
      <c r="C147" s="3"/>
      <c r="D147" s="3"/>
      <c r="E147" s="3"/>
      <c r="F147" s="3"/>
      <c r="G147" s="3"/>
      <c r="H147" s="89"/>
    </row>
    <row r="148" spans="1:8" s="2" customFormat="1" x14ac:dyDescent="0.2">
      <c r="A148" s="1"/>
      <c r="C148" s="3"/>
      <c r="D148" s="3"/>
      <c r="E148" s="3"/>
      <c r="F148" s="3"/>
      <c r="G148" s="3"/>
      <c r="H148" s="89"/>
    </row>
    <row r="149" spans="1:8" s="2" customFormat="1" x14ac:dyDescent="0.2">
      <c r="A149" s="1"/>
      <c r="C149" s="3"/>
      <c r="D149" s="3"/>
      <c r="E149" s="3"/>
      <c r="F149" s="3"/>
      <c r="G149" s="3"/>
      <c r="H149" s="89"/>
    </row>
    <row r="150" spans="1:8" s="2" customFormat="1" x14ac:dyDescent="0.2">
      <c r="A150" s="1"/>
      <c r="C150" s="3"/>
      <c r="D150" s="3"/>
      <c r="E150" s="3"/>
      <c r="F150" s="3"/>
      <c r="G150" s="3"/>
      <c r="H150" s="89"/>
    </row>
    <row r="151" spans="1:8" s="2" customFormat="1" x14ac:dyDescent="0.2">
      <c r="A151" s="1"/>
      <c r="C151" s="3"/>
      <c r="D151" s="3"/>
      <c r="E151" s="3"/>
      <c r="F151" s="3"/>
      <c r="G151" s="3"/>
      <c r="H151" s="89"/>
    </row>
    <row r="152" spans="1:8" s="2" customFormat="1" x14ac:dyDescent="0.2">
      <c r="A152" s="1"/>
      <c r="C152" s="3"/>
      <c r="D152" s="3"/>
      <c r="E152" s="3"/>
      <c r="F152" s="3"/>
      <c r="G152" s="3"/>
      <c r="H152" s="89"/>
    </row>
    <row r="153" spans="1:8" s="2" customFormat="1" x14ac:dyDescent="0.2">
      <c r="A153" s="1"/>
      <c r="C153" s="3"/>
      <c r="D153" s="3"/>
      <c r="E153" s="3"/>
      <c r="F153" s="3"/>
      <c r="G153" s="3"/>
      <c r="H153" s="89"/>
    </row>
    <row r="154" spans="1:8" s="2" customFormat="1" x14ac:dyDescent="0.2">
      <c r="A154" s="1"/>
      <c r="C154" s="3"/>
      <c r="D154" s="3"/>
      <c r="E154" s="3"/>
      <c r="F154" s="3"/>
      <c r="G154" s="3"/>
      <c r="H154" s="89"/>
    </row>
    <row r="155" spans="1:8" s="2" customFormat="1" x14ac:dyDescent="0.2">
      <c r="A155" s="1"/>
      <c r="C155" s="3"/>
      <c r="D155" s="3"/>
      <c r="E155" s="3"/>
      <c r="F155" s="3"/>
      <c r="G155" s="3"/>
      <c r="H155" s="89"/>
    </row>
    <row r="156" spans="1:8" s="2" customFormat="1" x14ac:dyDescent="0.2">
      <c r="A156" s="1"/>
      <c r="C156" s="3"/>
      <c r="D156" s="3"/>
      <c r="E156" s="3"/>
      <c r="F156" s="3"/>
      <c r="G156" s="3"/>
      <c r="H156" s="89"/>
    </row>
    <row r="157" spans="1:8" s="2" customFormat="1" x14ac:dyDescent="0.2">
      <c r="A157" s="1"/>
      <c r="C157" s="3"/>
      <c r="D157" s="3"/>
      <c r="E157" s="3"/>
      <c r="F157" s="3"/>
      <c r="G157" s="3"/>
      <c r="H157" s="89"/>
    </row>
    <row r="158" spans="1:8" s="2" customFormat="1" x14ac:dyDescent="0.2">
      <c r="A158" s="1"/>
      <c r="C158" s="3"/>
      <c r="D158" s="3"/>
      <c r="E158" s="3"/>
      <c r="F158" s="3"/>
      <c r="G158" s="3"/>
      <c r="H158" s="89"/>
    </row>
    <row r="159" spans="1:8" s="2" customFormat="1" x14ac:dyDescent="0.2">
      <c r="A159" s="1"/>
      <c r="C159" s="3"/>
      <c r="D159" s="3"/>
      <c r="E159" s="3"/>
      <c r="F159" s="3"/>
      <c r="G159" s="3"/>
      <c r="H159" s="89"/>
    </row>
    <row r="160" spans="1:8" s="2" customFormat="1" x14ac:dyDescent="0.2">
      <c r="A160" s="1"/>
      <c r="C160" s="3"/>
      <c r="D160" s="3"/>
      <c r="E160" s="3"/>
      <c r="F160" s="3"/>
      <c r="G160" s="3"/>
      <c r="H160" s="89"/>
    </row>
    <row r="161" spans="1:8" s="2" customFormat="1" x14ac:dyDescent="0.2">
      <c r="A161" s="1"/>
      <c r="C161" s="3"/>
      <c r="D161" s="3"/>
      <c r="E161" s="3"/>
      <c r="F161" s="3"/>
      <c r="G161" s="3"/>
      <c r="H161" s="89"/>
    </row>
    <row r="162" spans="1:8" s="2" customFormat="1" x14ac:dyDescent="0.2">
      <c r="A162" s="1"/>
      <c r="C162" s="3"/>
      <c r="D162" s="3"/>
      <c r="E162" s="3"/>
      <c r="F162" s="3"/>
      <c r="G162" s="3"/>
      <c r="H162" s="89"/>
    </row>
    <row r="163" spans="1:8" s="2" customFormat="1" x14ac:dyDescent="0.2">
      <c r="A163" s="1"/>
      <c r="C163" s="3"/>
      <c r="D163" s="3"/>
      <c r="E163" s="3"/>
      <c r="F163" s="3"/>
      <c r="G163" s="3"/>
      <c r="H163" s="89"/>
    </row>
    <row r="164" spans="1:8" s="2" customFormat="1" x14ac:dyDescent="0.2">
      <c r="A164" s="1"/>
      <c r="C164" s="3"/>
      <c r="D164" s="3"/>
      <c r="E164" s="3"/>
      <c r="F164" s="3"/>
      <c r="G164" s="3"/>
      <c r="H164" s="89"/>
    </row>
    <row r="165" spans="1:8" s="2" customFormat="1" x14ac:dyDescent="0.2">
      <c r="A165" s="1"/>
      <c r="C165" s="3"/>
      <c r="D165" s="3"/>
      <c r="E165" s="3"/>
      <c r="F165" s="3"/>
      <c r="G165" s="3"/>
      <c r="H165" s="89"/>
    </row>
    <row r="166" spans="1:8" s="2" customFormat="1" x14ac:dyDescent="0.2">
      <c r="A166" s="1"/>
      <c r="C166" s="3"/>
      <c r="D166" s="3"/>
      <c r="E166" s="3"/>
      <c r="F166" s="3"/>
      <c r="G166" s="3"/>
      <c r="H166" s="89"/>
    </row>
    <row r="167" spans="1:8" s="2" customFormat="1" x14ac:dyDescent="0.2">
      <c r="A167" s="1"/>
      <c r="C167" s="3"/>
      <c r="D167" s="3"/>
      <c r="E167" s="3"/>
      <c r="F167" s="3"/>
      <c r="G167" s="3"/>
      <c r="H167" s="89"/>
    </row>
    <row r="168" spans="1:8" s="2" customFormat="1" x14ac:dyDescent="0.2">
      <c r="A168" s="1"/>
      <c r="C168" s="3"/>
      <c r="D168" s="3"/>
      <c r="E168" s="3"/>
      <c r="F168" s="3"/>
      <c r="G168" s="3"/>
      <c r="H168" s="89"/>
    </row>
    <row r="169" spans="1:8" s="2" customFormat="1" x14ac:dyDescent="0.2">
      <c r="A169" s="1"/>
      <c r="C169" s="3"/>
      <c r="D169" s="3"/>
      <c r="E169" s="3"/>
      <c r="F169" s="3"/>
      <c r="G169" s="3"/>
      <c r="H169" s="89"/>
    </row>
    <row r="170" spans="1:8" s="2" customFormat="1" x14ac:dyDescent="0.2">
      <c r="A170" s="1"/>
      <c r="C170" s="3"/>
      <c r="D170" s="3"/>
      <c r="E170" s="3"/>
      <c r="F170" s="3"/>
      <c r="G170" s="3"/>
      <c r="H170" s="89"/>
    </row>
    <row r="171" spans="1:8" s="2" customFormat="1" x14ac:dyDescent="0.2">
      <c r="A171" s="1"/>
      <c r="C171" s="3"/>
      <c r="D171" s="3"/>
      <c r="E171" s="3"/>
      <c r="F171" s="3"/>
      <c r="G171" s="3"/>
      <c r="H171" s="89"/>
    </row>
    <row r="172" spans="1:8" s="2" customFormat="1" x14ac:dyDescent="0.2">
      <c r="A172" s="1"/>
      <c r="C172" s="3"/>
      <c r="D172" s="3"/>
      <c r="E172" s="3"/>
      <c r="F172" s="3"/>
      <c r="G172" s="3"/>
      <c r="H172" s="89"/>
    </row>
    <row r="173" spans="1:8" s="2" customFormat="1" x14ac:dyDescent="0.2">
      <c r="A173" s="1"/>
      <c r="C173" s="3"/>
      <c r="D173" s="3"/>
      <c r="E173" s="3"/>
      <c r="F173" s="3"/>
      <c r="G173" s="3"/>
      <c r="H173" s="89"/>
    </row>
    <row r="174" spans="1:8" s="2" customFormat="1" x14ac:dyDescent="0.2">
      <c r="A174" s="1"/>
      <c r="C174" s="3"/>
      <c r="D174" s="3"/>
      <c r="E174" s="3"/>
      <c r="F174" s="3"/>
      <c r="G174" s="3"/>
      <c r="H174" s="89"/>
    </row>
    <row r="175" spans="1:8" s="2" customFormat="1" x14ac:dyDescent="0.2">
      <c r="A175" s="1"/>
      <c r="C175" s="3"/>
      <c r="D175" s="3"/>
      <c r="E175" s="3"/>
      <c r="F175" s="3"/>
      <c r="G175" s="3"/>
      <c r="H175" s="89"/>
    </row>
    <row r="176" spans="1:8" s="2" customFormat="1" x14ac:dyDescent="0.2">
      <c r="A176" s="1"/>
      <c r="C176" s="3"/>
      <c r="D176" s="3"/>
      <c r="E176" s="3"/>
      <c r="F176" s="3"/>
      <c r="G176" s="3"/>
      <c r="H176" s="89"/>
    </row>
    <row r="177" spans="1:8" s="2" customFormat="1" x14ac:dyDescent="0.2">
      <c r="A177" s="1"/>
      <c r="C177" s="3"/>
      <c r="D177" s="3"/>
      <c r="E177" s="3"/>
      <c r="F177" s="3"/>
      <c r="G177" s="3"/>
      <c r="H177" s="89"/>
    </row>
    <row r="178" spans="1:8" s="2" customFormat="1" x14ac:dyDescent="0.2">
      <c r="A178" s="1"/>
      <c r="C178" s="3"/>
      <c r="D178" s="3"/>
      <c r="E178" s="3"/>
      <c r="F178" s="3"/>
      <c r="G178" s="3"/>
      <c r="H178" s="89"/>
    </row>
    <row r="179" spans="1:8" s="2" customFormat="1" x14ac:dyDescent="0.2">
      <c r="A179" s="1"/>
      <c r="C179" s="3"/>
      <c r="D179" s="3"/>
      <c r="E179" s="3"/>
      <c r="F179" s="3"/>
      <c r="G179" s="3"/>
      <c r="H179" s="89"/>
    </row>
    <row r="180" spans="1:8" s="2" customFormat="1" x14ac:dyDescent="0.2">
      <c r="A180" s="1"/>
      <c r="C180" s="3"/>
      <c r="D180" s="3"/>
      <c r="E180" s="3"/>
      <c r="F180" s="3"/>
      <c r="G180" s="3"/>
      <c r="H180" s="89"/>
    </row>
    <row r="181" spans="1:8" s="2" customFormat="1" x14ac:dyDescent="0.2">
      <c r="A181" s="1"/>
      <c r="C181" s="3"/>
      <c r="D181" s="3"/>
      <c r="E181" s="3"/>
      <c r="F181" s="3"/>
      <c r="G181" s="3"/>
      <c r="H181" s="89"/>
    </row>
    <row r="182" spans="1:8" s="2" customFormat="1" x14ac:dyDescent="0.2">
      <c r="A182" s="1"/>
      <c r="C182" s="3"/>
      <c r="D182" s="3"/>
      <c r="E182" s="3"/>
      <c r="F182" s="3"/>
      <c r="G182" s="3"/>
      <c r="H182" s="89"/>
    </row>
    <row r="183" spans="1:8" s="2" customFormat="1" x14ac:dyDescent="0.2">
      <c r="A183" s="1"/>
      <c r="C183" s="3"/>
      <c r="D183" s="3"/>
      <c r="E183" s="3"/>
      <c r="F183" s="3"/>
      <c r="G183" s="3"/>
      <c r="H183" s="89"/>
    </row>
    <row r="184" spans="1:8" s="2" customFormat="1" x14ac:dyDescent="0.2">
      <c r="A184" s="1"/>
      <c r="C184" s="3"/>
      <c r="D184" s="3"/>
      <c r="E184" s="3"/>
      <c r="F184" s="3"/>
      <c r="G184" s="3"/>
      <c r="H184" s="89"/>
    </row>
    <row r="185" spans="1:8" s="2" customFormat="1" x14ac:dyDescent="0.2">
      <c r="A185" s="1"/>
      <c r="C185" s="3"/>
      <c r="D185" s="3"/>
      <c r="E185" s="3"/>
      <c r="F185" s="3"/>
      <c r="G185" s="3"/>
      <c r="H185" s="89"/>
    </row>
    <row r="186" spans="1:8" s="2" customFormat="1" x14ac:dyDescent="0.2">
      <c r="A186" s="1"/>
      <c r="C186" s="3"/>
      <c r="D186" s="3"/>
      <c r="E186" s="3"/>
      <c r="F186" s="3"/>
      <c r="G186" s="3"/>
      <c r="H186" s="89"/>
    </row>
    <row r="187" spans="1:8" s="2" customFormat="1" x14ac:dyDescent="0.2">
      <c r="A187" s="1"/>
      <c r="C187" s="3"/>
      <c r="D187" s="3"/>
      <c r="E187" s="3"/>
      <c r="F187" s="3"/>
      <c r="G187" s="3"/>
      <c r="H187" s="89"/>
    </row>
    <row r="188" spans="1:8" s="2" customFormat="1" x14ac:dyDescent="0.2">
      <c r="A188" s="1"/>
      <c r="C188" s="3"/>
      <c r="D188" s="3"/>
      <c r="E188" s="3"/>
      <c r="F188" s="3"/>
      <c r="G188" s="3"/>
      <c r="H188" s="89"/>
    </row>
    <row r="189" spans="1:8" s="2" customFormat="1" x14ac:dyDescent="0.2">
      <c r="A189" s="1"/>
      <c r="C189" s="3"/>
      <c r="D189" s="3"/>
      <c r="E189" s="3"/>
      <c r="F189" s="3"/>
      <c r="G189" s="3"/>
      <c r="H189" s="89"/>
    </row>
    <row r="190" spans="1:8" s="2" customFormat="1" x14ac:dyDescent="0.2">
      <c r="A190" s="1"/>
      <c r="C190" s="3"/>
      <c r="D190" s="3"/>
      <c r="E190" s="3"/>
      <c r="F190" s="3"/>
      <c r="G190" s="3"/>
      <c r="H190" s="89"/>
    </row>
    <row r="191" spans="1:8" s="2" customFormat="1" x14ac:dyDescent="0.2">
      <c r="A191" s="1"/>
      <c r="C191" s="3"/>
      <c r="D191" s="3"/>
      <c r="E191" s="3"/>
      <c r="F191" s="3"/>
      <c r="G191" s="3"/>
      <c r="H191" s="89"/>
    </row>
    <row r="192" spans="1:8" s="2" customFormat="1" x14ac:dyDescent="0.2">
      <c r="A192" s="1"/>
      <c r="C192" s="3"/>
      <c r="D192" s="3"/>
      <c r="E192" s="3"/>
      <c r="F192" s="3"/>
      <c r="G192" s="3"/>
      <c r="H192" s="89"/>
    </row>
    <row r="193" spans="1:8" s="2" customFormat="1" x14ac:dyDescent="0.2">
      <c r="A193" s="1"/>
      <c r="C193" s="3"/>
      <c r="D193" s="3"/>
      <c r="E193" s="3"/>
      <c r="F193" s="3"/>
      <c r="G193" s="3"/>
      <c r="H193" s="89"/>
    </row>
    <row r="194" spans="1:8" s="2" customFormat="1" x14ac:dyDescent="0.2">
      <c r="A194" s="1"/>
      <c r="C194" s="3"/>
      <c r="D194" s="3"/>
      <c r="E194" s="3"/>
      <c r="F194" s="3"/>
      <c r="G194" s="3"/>
      <c r="H194" s="89"/>
    </row>
    <row r="195" spans="1:8" s="2" customFormat="1" x14ac:dyDescent="0.2">
      <c r="A195" s="1"/>
      <c r="C195" s="3"/>
      <c r="D195" s="3"/>
      <c r="E195" s="3"/>
      <c r="F195" s="3"/>
      <c r="G195" s="3"/>
      <c r="H195" s="89"/>
    </row>
    <row r="196" spans="1:8" s="2" customFormat="1" x14ac:dyDescent="0.2">
      <c r="A196" s="1"/>
      <c r="C196" s="3"/>
      <c r="D196" s="3"/>
      <c r="E196" s="3"/>
      <c r="F196" s="3"/>
      <c r="G196" s="3"/>
      <c r="H196" s="89"/>
    </row>
    <row r="197" spans="1:8" s="2" customFormat="1" x14ac:dyDescent="0.2">
      <c r="A197" s="1"/>
      <c r="C197" s="3"/>
      <c r="D197" s="3"/>
      <c r="E197" s="3"/>
      <c r="F197" s="3"/>
      <c r="G197" s="3"/>
      <c r="H197" s="89"/>
    </row>
    <row r="198" spans="1:8" s="2" customFormat="1" x14ac:dyDescent="0.2">
      <c r="A198" s="1"/>
      <c r="C198" s="3"/>
      <c r="D198" s="3"/>
      <c r="E198" s="3"/>
      <c r="F198" s="3"/>
      <c r="G198" s="3"/>
      <c r="H198" s="89"/>
    </row>
    <row r="199" spans="1:8" s="2" customFormat="1" x14ac:dyDescent="0.2">
      <c r="A199" s="1"/>
      <c r="C199" s="3"/>
      <c r="D199" s="3"/>
      <c r="E199" s="3"/>
      <c r="F199" s="3"/>
      <c r="G199" s="3"/>
      <c r="H199" s="89"/>
    </row>
    <row r="200" spans="1:8" s="2" customFormat="1" x14ac:dyDescent="0.2">
      <c r="A200" s="1"/>
      <c r="C200" s="3"/>
      <c r="D200" s="3"/>
      <c r="E200" s="3"/>
      <c r="F200" s="3"/>
      <c r="G200" s="3"/>
      <c r="H200" s="89"/>
    </row>
    <row r="201" spans="1:8" s="2" customFormat="1" x14ac:dyDescent="0.2">
      <c r="A201" s="1"/>
      <c r="C201" s="3"/>
      <c r="D201" s="3"/>
      <c r="E201" s="3"/>
      <c r="F201" s="3"/>
      <c r="G201" s="3"/>
      <c r="H201" s="89"/>
    </row>
    <row r="202" spans="1:8" s="2" customFormat="1" x14ac:dyDescent="0.2">
      <c r="A202" s="1"/>
      <c r="C202" s="3"/>
      <c r="D202" s="3"/>
      <c r="E202" s="3"/>
      <c r="F202" s="3"/>
      <c r="G202" s="3"/>
      <c r="H202" s="89"/>
    </row>
    <row r="203" spans="1:8" s="2" customFormat="1" x14ac:dyDescent="0.2">
      <c r="A203" s="1"/>
      <c r="C203" s="3"/>
      <c r="D203" s="3"/>
      <c r="E203" s="3"/>
      <c r="F203" s="3"/>
      <c r="G203" s="3"/>
      <c r="H203" s="89"/>
    </row>
    <row r="204" spans="1:8" s="2" customFormat="1" x14ac:dyDescent="0.2">
      <c r="A204" s="1"/>
      <c r="C204" s="3"/>
      <c r="D204" s="3"/>
      <c r="E204" s="3"/>
      <c r="F204" s="3"/>
      <c r="G204" s="3"/>
      <c r="H204" s="89"/>
    </row>
    <row r="205" spans="1:8" s="2" customFormat="1" x14ac:dyDescent="0.2">
      <c r="A205" s="1"/>
      <c r="C205" s="3"/>
      <c r="D205" s="3"/>
      <c r="E205" s="3"/>
      <c r="F205" s="3"/>
      <c r="G205" s="3"/>
      <c r="H205" s="89"/>
    </row>
    <row r="206" spans="1:8" s="2" customFormat="1" x14ac:dyDescent="0.2">
      <c r="A206" s="1"/>
      <c r="C206" s="3"/>
      <c r="D206" s="3"/>
      <c r="E206" s="3"/>
      <c r="F206" s="3"/>
      <c r="G206" s="3"/>
      <c r="H206" s="89"/>
    </row>
    <row r="207" spans="1:8" s="2" customFormat="1" x14ac:dyDescent="0.2">
      <c r="A207" s="1"/>
      <c r="C207" s="3"/>
      <c r="D207" s="3"/>
      <c r="E207" s="3"/>
      <c r="F207" s="3"/>
      <c r="G207" s="3"/>
      <c r="H207" s="89"/>
    </row>
    <row r="208" spans="1:8" s="2" customFormat="1" x14ac:dyDescent="0.2">
      <c r="A208" s="1"/>
      <c r="C208" s="3"/>
      <c r="D208" s="3"/>
      <c r="E208" s="3"/>
      <c r="F208" s="3"/>
      <c r="G208" s="3"/>
      <c r="H208" s="89"/>
    </row>
    <row r="209" spans="1:8" s="2" customFormat="1" x14ac:dyDescent="0.2">
      <c r="A209" s="1"/>
      <c r="C209" s="3"/>
      <c r="D209" s="3"/>
      <c r="E209" s="3"/>
      <c r="F209" s="3"/>
      <c r="G209" s="3"/>
      <c r="H209" s="89"/>
    </row>
  </sheetData>
  <mergeCells count="23">
    <mergeCell ref="G95:G96"/>
    <mergeCell ref="G99:G100"/>
    <mergeCell ref="A101:B101"/>
    <mergeCell ref="A102:B102"/>
    <mergeCell ref="F95:F96"/>
    <mergeCell ref="A99:A100"/>
    <mergeCell ref="C99:C100"/>
    <mergeCell ref="E99:E100"/>
    <mergeCell ref="F99:F100"/>
    <mergeCell ref="A95:A96"/>
    <mergeCell ref="C95:C96"/>
    <mergeCell ref="D95:D96"/>
    <mergeCell ref="E95:E96"/>
    <mergeCell ref="E17:E18"/>
    <mergeCell ref="F17:F18"/>
    <mergeCell ref="B2:G2"/>
    <mergeCell ref="A6:A8"/>
    <mergeCell ref="B6:B8"/>
    <mergeCell ref="C6:C8"/>
    <mergeCell ref="A14:A15"/>
    <mergeCell ref="G17:G18"/>
    <mergeCell ref="A17:A18"/>
    <mergeCell ref="C17:C18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tabSelected="1" workbookViewId="0">
      <selection activeCell="F53" sqref="F53"/>
    </sheetView>
  </sheetViews>
  <sheetFormatPr defaultRowHeight="12.75" x14ac:dyDescent="0.2"/>
  <cols>
    <col min="1" max="1" width="5.42578125" customWidth="1"/>
    <col min="2" max="2" width="49.42578125" bestFit="1" customWidth="1"/>
    <col min="3" max="4" width="16" hidden="1" customWidth="1"/>
    <col min="5" max="5" width="8" bestFit="1" customWidth="1"/>
    <col min="6" max="6" width="15.28515625" customWidth="1"/>
    <col min="7" max="7" width="11.7109375" bestFit="1" customWidth="1"/>
    <col min="8" max="8" width="17.5703125" customWidth="1"/>
    <col min="9" max="9" width="14.7109375" bestFit="1" customWidth="1"/>
  </cols>
  <sheetData>
    <row r="1" spans="1:8" s="81" customFormat="1" ht="18" x14ac:dyDescent="0.25">
      <c r="B1" s="81" t="s">
        <v>211</v>
      </c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</row>
    <row r="3" spans="1:8" s="2" customFormat="1" x14ac:dyDescent="0.2">
      <c r="A3" s="82"/>
      <c r="B3" s="82"/>
      <c r="C3" s="9"/>
      <c r="D3" s="9"/>
      <c r="E3" s="9"/>
      <c r="F3" s="9"/>
      <c r="G3" s="9"/>
    </row>
    <row r="4" spans="1:8" s="2" customFormat="1" x14ac:dyDescent="0.2">
      <c r="A4" s="1"/>
      <c r="C4" s="3"/>
      <c r="D4" s="3"/>
      <c r="E4" s="3"/>
      <c r="F4" s="3"/>
      <c r="G4" s="3"/>
    </row>
    <row r="5" spans="1:8" s="2" customFormat="1" ht="13.5" thickBot="1" x14ac:dyDescent="0.25">
      <c r="A5" s="1" t="s">
        <v>146</v>
      </c>
      <c r="C5" s="3"/>
      <c r="D5" s="3"/>
      <c r="E5" s="3"/>
      <c r="F5" s="3"/>
      <c r="G5" s="3" t="s">
        <v>0</v>
      </c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25.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03" t="s">
        <v>75</v>
      </c>
      <c r="C58" s="101">
        <v>111000</v>
      </c>
      <c r="D58" s="102"/>
      <c r="E58" s="101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v>0</v>
      </c>
      <c r="F61" s="17">
        <f t="shared" ref="F61:G61" si="11">(F55+F57+F58+F56)*0.2003</f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" si="12">SUM(E67:E71)</f>
        <v>0</v>
      </c>
      <c r="F66" s="52">
        <f t="shared" ref="F66:G66" si="13">SUM(F67:F71)</f>
        <v>0</v>
      </c>
      <c r="G66" s="52">
        <f t="shared" si="13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99" t="s">
        <v>41</v>
      </c>
      <c r="B70" s="103" t="s">
        <v>89</v>
      </c>
      <c r="C70" s="101">
        <v>300</v>
      </c>
      <c r="D70" s="102"/>
      <c r="E70" s="101">
        <v>0</v>
      </c>
      <c r="F70" s="17"/>
      <c r="G70" s="17"/>
      <c r="H70" s="17">
        <f t="shared" si="1"/>
        <v>0</v>
      </c>
    </row>
    <row r="71" spans="1:8" s="2" customFormat="1" x14ac:dyDescent="0.2">
      <c r="A71" s="99" t="s">
        <v>43</v>
      </c>
      <c r="B71" s="103" t="s">
        <v>90</v>
      </c>
      <c r="C71" s="101">
        <v>5600</v>
      </c>
      <c r="D71" s="102">
        <v>3894</v>
      </c>
      <c r="E71" s="101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" si="14">SUM(E73:E74)</f>
        <v>0</v>
      </c>
      <c r="F72" s="52">
        <f t="shared" ref="F72:G72" si="15">SUM(F73:F74)</f>
        <v>0</v>
      </c>
      <c r="G72" s="52">
        <f t="shared" si="15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" si="16">SUM(E76:E77)</f>
        <v>0</v>
      </c>
      <c r="F75" s="52">
        <f t="shared" ref="F75:G75" si="17">SUM(F76:F77)</f>
        <v>0</v>
      </c>
      <c r="G75" s="52">
        <f t="shared" si="17"/>
        <v>0</v>
      </c>
      <c r="H75" s="17">
        <f t="shared" ref="H75:H100" si="18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8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8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" si="19">SUM(E79:E81)</f>
        <v>0</v>
      </c>
      <c r="F78" s="52">
        <f t="shared" ref="F78:G78" si="20">SUM(F79:F81)</f>
        <v>0</v>
      </c>
      <c r="G78" s="52">
        <f t="shared" si="20"/>
        <v>0</v>
      </c>
      <c r="H78" s="17">
        <f t="shared" si="18"/>
        <v>0</v>
      </c>
    </row>
    <row r="79" spans="1:8" s="2" customFormat="1" x14ac:dyDescent="0.2">
      <c r="A79" s="99" t="s">
        <v>37</v>
      </c>
      <c r="B79" s="103" t="s">
        <v>100</v>
      </c>
      <c r="C79" s="101">
        <v>0</v>
      </c>
      <c r="D79" s="101"/>
      <c r="E79" s="101">
        <v>0</v>
      </c>
      <c r="F79" s="17"/>
      <c r="G79" s="17"/>
      <c r="H79" s="17">
        <f t="shared" si="18"/>
        <v>0</v>
      </c>
    </row>
    <row r="80" spans="1:8" s="2" customFormat="1" x14ac:dyDescent="0.2">
      <c r="A80" s="99" t="s">
        <v>39</v>
      </c>
      <c r="B80" s="103" t="s">
        <v>101</v>
      </c>
      <c r="C80" s="101">
        <v>20000</v>
      </c>
      <c r="D80" s="102">
        <v>13620</v>
      </c>
      <c r="E80" s="101">
        <v>0</v>
      </c>
      <c r="F80" s="17"/>
      <c r="G80" s="17"/>
      <c r="H80" s="17">
        <f t="shared" si="18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" si="21">SUM(E82:E83)</f>
        <v>0</v>
      </c>
      <c r="F81" s="61">
        <f t="shared" ref="F81:G81" si="22">SUM(F82:F83)</f>
        <v>0</v>
      </c>
      <c r="G81" s="61">
        <f t="shared" si="22"/>
        <v>0</v>
      </c>
      <c r="H81" s="17">
        <f t="shared" si="18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8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>
        <v>0</v>
      </c>
      <c r="F83" s="17"/>
      <c r="G83" s="17"/>
      <c r="H83" s="17">
        <f t="shared" si="18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23">SUM(E85:E87)</f>
        <v>0</v>
      </c>
      <c r="F84" s="52">
        <f t="shared" si="23"/>
        <v>0</v>
      </c>
      <c r="G84" s="52">
        <f t="shared" si="23"/>
        <v>0</v>
      </c>
      <c r="H84" s="17">
        <f t="shared" si="18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8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8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8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8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8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8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8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8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8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8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24">E10-E27</f>
        <v>0</v>
      </c>
      <c r="F95" s="136">
        <f t="shared" si="24"/>
        <v>0</v>
      </c>
      <c r="G95" s="136">
        <f t="shared" si="24"/>
        <v>0</v>
      </c>
      <c r="H95" s="17">
        <f t="shared" si="18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8"/>
        <v>0</v>
      </c>
    </row>
    <row r="97" spans="1:9" s="2" customFormat="1" ht="14.25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5">E98</f>
        <v>0</v>
      </c>
      <c r="F97" s="39">
        <f t="shared" si="25"/>
        <v>0</v>
      </c>
      <c r="G97" s="39">
        <f t="shared" si="25"/>
        <v>0</v>
      </c>
      <c r="H97" s="17">
        <f t="shared" si="18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8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6">E95-E97</f>
        <v>0</v>
      </c>
      <c r="F99" s="136">
        <f t="shared" si="26"/>
        <v>0</v>
      </c>
      <c r="G99" s="136">
        <f t="shared" si="26"/>
        <v>0</v>
      </c>
      <c r="H99" s="17">
        <f t="shared" si="18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8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</row>
    <row r="104" spans="1:9" s="2" customFormat="1" x14ac:dyDescent="0.2">
      <c r="A104" s="1"/>
      <c r="C104" s="57"/>
      <c r="D104" s="57"/>
      <c r="E104" s="57"/>
      <c r="F104" s="57"/>
      <c r="G104" s="57"/>
    </row>
    <row r="105" spans="1:9" s="2" customFormat="1" x14ac:dyDescent="0.2">
      <c r="A105" s="1"/>
      <c r="C105" s="57"/>
      <c r="D105" s="57"/>
      <c r="E105" s="57"/>
      <c r="F105" s="57"/>
      <c r="G105" s="57"/>
    </row>
    <row r="106" spans="1:9" s="2" customFormat="1" x14ac:dyDescent="0.2">
      <c r="A106" s="1"/>
      <c r="C106" s="57"/>
      <c r="D106" s="57"/>
      <c r="E106" s="57"/>
      <c r="F106" s="57"/>
      <c r="G106" s="57"/>
    </row>
    <row r="107" spans="1:9" s="2" customFormat="1" x14ac:dyDescent="0.2">
      <c r="A107" s="1"/>
      <c r="C107" s="57"/>
      <c r="D107" s="57"/>
      <c r="E107" s="57"/>
      <c r="F107" s="57"/>
      <c r="G107" s="57"/>
    </row>
    <row r="108" spans="1:9" s="2" customFormat="1" x14ac:dyDescent="0.2">
      <c r="A108" s="1"/>
      <c r="C108" s="57"/>
      <c r="D108" s="57"/>
      <c r="E108" s="57"/>
      <c r="F108" s="57"/>
      <c r="G108" s="57"/>
    </row>
    <row r="109" spans="1:9" s="2" customFormat="1" x14ac:dyDescent="0.2">
      <c r="A109" s="1"/>
      <c r="C109" s="57"/>
      <c r="D109" s="57"/>
      <c r="E109" s="57"/>
      <c r="F109" s="57"/>
      <c r="G109" s="57"/>
    </row>
    <row r="110" spans="1:9" s="2" customFormat="1" x14ac:dyDescent="0.2">
      <c r="A110" s="1"/>
      <c r="C110" s="57"/>
      <c r="D110" s="57"/>
      <c r="E110" s="57"/>
      <c r="F110" s="57"/>
      <c r="G110" s="57"/>
    </row>
    <row r="111" spans="1:9" s="2" customFormat="1" x14ac:dyDescent="0.2">
      <c r="A111" s="1"/>
      <c r="C111" s="57"/>
      <c r="D111" s="57"/>
      <c r="E111" s="57"/>
      <c r="F111" s="57"/>
      <c r="G111" s="57"/>
    </row>
    <row r="112" spans="1:9" s="2" customFormat="1" x14ac:dyDescent="0.2">
      <c r="A112" s="1"/>
      <c r="C112" s="57"/>
      <c r="D112" s="57"/>
      <c r="E112" s="57"/>
      <c r="F112" s="57"/>
      <c r="G112" s="57"/>
    </row>
    <row r="113" spans="1:7" s="2" customFormat="1" x14ac:dyDescent="0.2">
      <c r="A113" s="1"/>
      <c r="C113" s="57"/>
      <c r="D113" s="57"/>
      <c r="E113" s="57"/>
      <c r="F113" s="57"/>
      <c r="G113" s="57"/>
    </row>
    <row r="114" spans="1:7" s="2" customFormat="1" x14ac:dyDescent="0.2">
      <c r="A114" s="1"/>
      <c r="C114" s="57"/>
      <c r="D114" s="57"/>
      <c r="E114" s="57"/>
      <c r="F114" s="57"/>
      <c r="G114" s="57"/>
    </row>
    <row r="115" spans="1:7" s="2" customFormat="1" x14ac:dyDescent="0.2">
      <c r="A115" s="1"/>
      <c r="C115" s="57"/>
      <c r="D115" s="57"/>
      <c r="E115" s="57"/>
      <c r="F115" s="57"/>
      <c r="G115" s="57"/>
    </row>
    <row r="116" spans="1:7" s="2" customFormat="1" x14ac:dyDescent="0.2">
      <c r="A116" s="1"/>
      <c r="C116" s="57"/>
      <c r="D116" s="57"/>
      <c r="E116" s="57"/>
      <c r="F116" s="57"/>
      <c r="G116" s="57"/>
    </row>
    <row r="117" spans="1:7" s="2" customFormat="1" x14ac:dyDescent="0.2">
      <c r="A117" s="1"/>
      <c r="C117" s="57"/>
      <c r="D117" s="57"/>
      <c r="E117" s="57"/>
      <c r="F117" s="57"/>
      <c r="G117" s="57"/>
    </row>
    <row r="118" spans="1:7" s="2" customFormat="1" x14ac:dyDescent="0.2">
      <c r="A118" s="1"/>
      <c r="C118" s="57"/>
      <c r="D118" s="57"/>
      <c r="E118" s="57"/>
      <c r="F118" s="57"/>
      <c r="G118" s="57"/>
    </row>
    <row r="119" spans="1:7" s="2" customFormat="1" x14ac:dyDescent="0.2">
      <c r="A119" s="1"/>
      <c r="C119" s="57"/>
      <c r="D119" s="57"/>
      <c r="E119" s="57"/>
      <c r="F119" s="57"/>
      <c r="G119" s="57"/>
    </row>
    <row r="120" spans="1:7" s="2" customFormat="1" x14ac:dyDescent="0.2">
      <c r="A120" s="1"/>
      <c r="C120" s="57"/>
      <c r="D120" s="57"/>
      <c r="E120" s="57"/>
      <c r="F120" s="57"/>
      <c r="G120" s="57"/>
    </row>
    <row r="121" spans="1:7" s="2" customFormat="1" x14ac:dyDescent="0.2">
      <c r="A121" s="1"/>
      <c r="C121" s="57"/>
      <c r="D121" s="57"/>
      <c r="E121" s="57"/>
      <c r="F121" s="57"/>
      <c r="G121" s="57"/>
    </row>
    <row r="122" spans="1:7" s="2" customFormat="1" x14ac:dyDescent="0.2">
      <c r="A122" s="1"/>
      <c r="C122" s="3"/>
      <c r="D122" s="3"/>
      <c r="E122" s="3"/>
      <c r="F122" s="3"/>
      <c r="G122" s="3"/>
    </row>
    <row r="123" spans="1:7" s="2" customFormat="1" x14ac:dyDescent="0.2">
      <c r="A123" s="1"/>
      <c r="C123" s="3"/>
      <c r="D123" s="3"/>
      <c r="E123" s="3"/>
      <c r="F123" s="3"/>
      <c r="G123" s="3"/>
    </row>
    <row r="124" spans="1:7" s="2" customFormat="1" x14ac:dyDescent="0.2">
      <c r="A124" s="1"/>
      <c r="C124" s="3"/>
      <c r="D124" s="3"/>
      <c r="E124" s="3"/>
      <c r="F124" s="3"/>
      <c r="G124" s="3"/>
    </row>
    <row r="125" spans="1:7" s="2" customFormat="1" x14ac:dyDescent="0.2">
      <c r="A125" s="1"/>
      <c r="C125" s="3"/>
      <c r="D125" s="3"/>
      <c r="E125" s="3"/>
      <c r="F125" s="3"/>
      <c r="G125" s="3"/>
    </row>
    <row r="126" spans="1:7" s="2" customFormat="1" x14ac:dyDescent="0.2">
      <c r="A126" s="1"/>
      <c r="C126" s="3"/>
      <c r="D126" s="3"/>
      <c r="E126" s="3"/>
      <c r="F126" s="3"/>
      <c r="G126" s="3"/>
    </row>
    <row r="127" spans="1:7" s="2" customFormat="1" x14ac:dyDescent="0.2">
      <c r="A127" s="1"/>
      <c r="C127" s="3"/>
      <c r="D127" s="3"/>
      <c r="E127" s="3"/>
      <c r="F127" s="3"/>
      <c r="G127" s="3"/>
    </row>
    <row r="128" spans="1:7" s="2" customFormat="1" x14ac:dyDescent="0.2">
      <c r="A128" s="1"/>
      <c r="C128" s="3"/>
      <c r="D128" s="3"/>
      <c r="E128" s="3"/>
      <c r="F128" s="3"/>
      <c r="G128" s="3"/>
    </row>
    <row r="129" spans="1:7" s="2" customFormat="1" x14ac:dyDescent="0.2">
      <c r="A129" s="1"/>
      <c r="C129" s="3"/>
      <c r="D129" s="3"/>
      <c r="E129" s="3"/>
      <c r="F129" s="3"/>
      <c r="G129" s="3"/>
    </row>
    <row r="130" spans="1:7" s="2" customFormat="1" x14ac:dyDescent="0.2">
      <c r="A130" s="1"/>
      <c r="C130" s="3"/>
      <c r="D130" s="3"/>
      <c r="E130" s="3"/>
      <c r="F130" s="3"/>
      <c r="G130" s="3"/>
    </row>
    <row r="131" spans="1:7" s="2" customFormat="1" x14ac:dyDescent="0.2">
      <c r="A131" s="1"/>
      <c r="C131" s="3"/>
      <c r="D131" s="3"/>
      <c r="E131" s="3"/>
      <c r="F131" s="3"/>
      <c r="G131" s="3"/>
    </row>
    <row r="132" spans="1:7" s="2" customFormat="1" x14ac:dyDescent="0.2">
      <c r="A132" s="1"/>
      <c r="C132" s="3"/>
      <c r="D132" s="3"/>
      <c r="E132" s="3"/>
      <c r="F132" s="3"/>
      <c r="G132" s="3"/>
    </row>
    <row r="133" spans="1:7" s="2" customFormat="1" x14ac:dyDescent="0.2">
      <c r="A133" s="1"/>
      <c r="C133" s="3"/>
      <c r="D133" s="3"/>
      <c r="E133" s="3"/>
      <c r="F133" s="3"/>
      <c r="G133" s="3"/>
    </row>
    <row r="134" spans="1:7" s="2" customFormat="1" x14ac:dyDescent="0.2">
      <c r="A134" s="1"/>
      <c r="C134" s="3"/>
      <c r="D134" s="3"/>
      <c r="E134" s="3"/>
      <c r="F134" s="3"/>
      <c r="G134" s="3"/>
    </row>
    <row r="135" spans="1:7" s="2" customFormat="1" x14ac:dyDescent="0.2">
      <c r="A135" s="1"/>
      <c r="C135" s="3"/>
      <c r="D135" s="3"/>
      <c r="E135" s="3"/>
      <c r="F135" s="3"/>
      <c r="G135" s="3"/>
    </row>
    <row r="136" spans="1:7" s="2" customFormat="1" x14ac:dyDescent="0.2">
      <c r="A136" s="1"/>
      <c r="C136" s="3"/>
      <c r="D136" s="3"/>
      <c r="E136" s="3"/>
      <c r="F136" s="3"/>
      <c r="G136" s="3"/>
    </row>
    <row r="137" spans="1:7" s="2" customFormat="1" x14ac:dyDescent="0.2">
      <c r="A137" s="1"/>
      <c r="C137" s="3"/>
      <c r="D137" s="3"/>
      <c r="E137" s="3"/>
      <c r="F137" s="3"/>
      <c r="G137" s="3"/>
    </row>
    <row r="138" spans="1:7" s="2" customFormat="1" x14ac:dyDescent="0.2">
      <c r="A138" s="1"/>
      <c r="C138" s="3"/>
      <c r="D138" s="3"/>
      <c r="E138" s="3"/>
      <c r="F138" s="3"/>
      <c r="G138" s="3"/>
    </row>
    <row r="139" spans="1:7" s="2" customFormat="1" x14ac:dyDescent="0.2">
      <c r="A139" s="1"/>
      <c r="C139" s="3"/>
      <c r="D139" s="3"/>
      <c r="E139" s="3"/>
      <c r="F139" s="3"/>
      <c r="G139" s="3"/>
    </row>
    <row r="140" spans="1:7" s="2" customFormat="1" x14ac:dyDescent="0.2">
      <c r="A140" s="1"/>
      <c r="C140" s="3"/>
      <c r="D140" s="3"/>
      <c r="E140" s="3"/>
      <c r="F140" s="3"/>
      <c r="G140" s="3"/>
    </row>
    <row r="141" spans="1:7" s="2" customFormat="1" x14ac:dyDescent="0.2">
      <c r="A141" s="1"/>
      <c r="C141" s="3"/>
      <c r="D141" s="3"/>
      <c r="E141" s="3"/>
      <c r="F141" s="3"/>
      <c r="G141" s="3"/>
    </row>
    <row r="142" spans="1:7" s="2" customFormat="1" x14ac:dyDescent="0.2">
      <c r="A142" s="1"/>
      <c r="C142" s="3"/>
      <c r="D142" s="3"/>
      <c r="E142" s="3"/>
      <c r="F142" s="3"/>
      <c r="G142" s="3"/>
    </row>
    <row r="143" spans="1:7" s="2" customFormat="1" x14ac:dyDescent="0.2">
      <c r="A143" s="1"/>
      <c r="C143" s="3"/>
      <c r="D143" s="3"/>
      <c r="E143" s="3"/>
      <c r="F143" s="3"/>
      <c r="G143" s="3"/>
    </row>
    <row r="144" spans="1:7" s="2" customFormat="1" x14ac:dyDescent="0.2">
      <c r="A144" s="1"/>
      <c r="C144" s="3"/>
      <c r="D144" s="3"/>
      <c r="E144" s="3"/>
      <c r="F144" s="3"/>
      <c r="G144" s="3"/>
    </row>
    <row r="145" spans="1:7" s="2" customFormat="1" x14ac:dyDescent="0.2">
      <c r="A145" s="1"/>
      <c r="C145" s="3"/>
      <c r="D145" s="3"/>
      <c r="E145" s="3"/>
      <c r="F145" s="3"/>
      <c r="G145" s="3"/>
    </row>
    <row r="146" spans="1:7" s="2" customFormat="1" x14ac:dyDescent="0.2">
      <c r="A146" s="1"/>
      <c r="C146" s="3"/>
      <c r="D146" s="3"/>
      <c r="E146" s="3"/>
      <c r="F146" s="3"/>
      <c r="G146" s="3"/>
    </row>
    <row r="147" spans="1:7" s="2" customFormat="1" x14ac:dyDescent="0.2">
      <c r="A147" s="1"/>
      <c r="C147" s="3"/>
      <c r="D147" s="3"/>
      <c r="E147" s="3"/>
      <c r="F147" s="3"/>
      <c r="G147" s="3"/>
    </row>
    <row r="148" spans="1:7" s="2" customFormat="1" x14ac:dyDescent="0.2">
      <c r="A148" s="1"/>
      <c r="C148" s="3"/>
      <c r="D148" s="3"/>
      <c r="E148" s="3"/>
      <c r="F148" s="3"/>
      <c r="G148" s="3"/>
    </row>
    <row r="149" spans="1:7" s="2" customFormat="1" x14ac:dyDescent="0.2">
      <c r="A149" s="1"/>
      <c r="C149" s="3"/>
      <c r="D149" s="3"/>
      <c r="E149" s="3"/>
      <c r="F149" s="3"/>
      <c r="G149" s="3"/>
    </row>
    <row r="150" spans="1:7" s="2" customFormat="1" x14ac:dyDescent="0.2">
      <c r="A150" s="1"/>
      <c r="C150" s="3"/>
      <c r="D150" s="3"/>
      <c r="E150" s="3"/>
      <c r="F150" s="3"/>
      <c r="G150" s="3"/>
    </row>
    <row r="151" spans="1:7" s="2" customFormat="1" x14ac:dyDescent="0.2">
      <c r="A151" s="1"/>
      <c r="C151" s="3"/>
      <c r="D151" s="3"/>
      <c r="E151" s="3"/>
      <c r="F151" s="3"/>
      <c r="G151" s="3"/>
    </row>
    <row r="152" spans="1:7" s="2" customFormat="1" x14ac:dyDescent="0.2">
      <c r="A152" s="1"/>
      <c r="C152" s="3"/>
      <c r="D152" s="3"/>
      <c r="E152" s="3"/>
      <c r="F152" s="3"/>
      <c r="G152" s="3"/>
    </row>
    <row r="153" spans="1:7" s="2" customFormat="1" x14ac:dyDescent="0.2">
      <c r="A153" s="1"/>
      <c r="C153" s="3"/>
      <c r="D153" s="3"/>
      <c r="E153" s="3"/>
      <c r="F153" s="3"/>
      <c r="G153" s="3"/>
    </row>
    <row r="154" spans="1:7" s="2" customFormat="1" x14ac:dyDescent="0.2">
      <c r="A154" s="1"/>
      <c r="C154" s="3"/>
      <c r="D154" s="3"/>
      <c r="E154" s="3"/>
      <c r="F154" s="3"/>
      <c r="G154" s="3"/>
    </row>
    <row r="155" spans="1:7" s="2" customFormat="1" x14ac:dyDescent="0.2">
      <c r="A155" s="1"/>
      <c r="C155" s="3"/>
      <c r="D155" s="3"/>
      <c r="E155" s="3"/>
      <c r="F155" s="3"/>
      <c r="G155" s="3"/>
    </row>
    <row r="156" spans="1:7" s="2" customFormat="1" x14ac:dyDescent="0.2">
      <c r="A156" s="1"/>
      <c r="C156" s="3"/>
      <c r="D156" s="3"/>
      <c r="E156" s="3"/>
      <c r="F156" s="3"/>
      <c r="G156" s="3"/>
    </row>
    <row r="157" spans="1:7" s="2" customFormat="1" x14ac:dyDescent="0.2">
      <c r="A157" s="1"/>
      <c r="C157" s="3"/>
      <c r="D157" s="3"/>
      <c r="E157" s="3"/>
      <c r="F157" s="3"/>
      <c r="G157" s="3"/>
    </row>
    <row r="158" spans="1:7" s="2" customFormat="1" x14ac:dyDescent="0.2">
      <c r="A158" s="1"/>
      <c r="C158" s="3"/>
      <c r="D158" s="3"/>
      <c r="E158" s="3"/>
      <c r="F158" s="3"/>
      <c r="G158" s="3"/>
    </row>
    <row r="159" spans="1:7" s="2" customFormat="1" x14ac:dyDescent="0.2">
      <c r="A159" s="1"/>
      <c r="C159" s="3"/>
      <c r="D159" s="3"/>
      <c r="E159" s="3"/>
      <c r="F159" s="3"/>
      <c r="G159" s="3"/>
    </row>
    <row r="160" spans="1:7" s="2" customFormat="1" x14ac:dyDescent="0.2">
      <c r="A160" s="1"/>
      <c r="C160" s="3"/>
      <c r="D160" s="3"/>
      <c r="E160" s="3"/>
      <c r="F160" s="3"/>
      <c r="G160" s="3"/>
    </row>
    <row r="161" spans="1:7" s="2" customFormat="1" x14ac:dyDescent="0.2">
      <c r="A161" s="1"/>
      <c r="C161" s="3"/>
      <c r="D161" s="3"/>
      <c r="E161" s="3"/>
      <c r="F161" s="3"/>
      <c r="G161" s="3"/>
    </row>
    <row r="162" spans="1:7" s="2" customFormat="1" x14ac:dyDescent="0.2">
      <c r="A162" s="1"/>
      <c r="C162" s="3"/>
      <c r="D162" s="3"/>
      <c r="E162" s="3"/>
      <c r="F162" s="3"/>
      <c r="G162" s="3"/>
    </row>
    <row r="163" spans="1:7" s="2" customFormat="1" x14ac:dyDescent="0.2">
      <c r="A163" s="1"/>
      <c r="C163" s="3"/>
      <c r="D163" s="3"/>
      <c r="E163" s="3"/>
      <c r="F163" s="3"/>
      <c r="G163" s="3"/>
    </row>
    <row r="164" spans="1:7" s="2" customFormat="1" x14ac:dyDescent="0.2">
      <c r="A164" s="1"/>
      <c r="C164" s="3"/>
      <c r="D164" s="3"/>
      <c r="E164" s="3"/>
      <c r="F164" s="3"/>
      <c r="G164" s="3"/>
    </row>
    <row r="165" spans="1:7" s="2" customFormat="1" x14ac:dyDescent="0.2">
      <c r="A165" s="1"/>
      <c r="C165" s="3"/>
      <c r="D165" s="3"/>
      <c r="E165" s="3"/>
      <c r="F165" s="3"/>
      <c r="G165" s="3"/>
    </row>
    <row r="166" spans="1:7" s="2" customFormat="1" x14ac:dyDescent="0.2">
      <c r="A166" s="1"/>
      <c r="C166" s="3"/>
      <c r="D166" s="3"/>
      <c r="E166" s="3"/>
      <c r="F166" s="3"/>
      <c r="G166" s="3"/>
    </row>
    <row r="167" spans="1:7" s="2" customFormat="1" x14ac:dyDescent="0.2">
      <c r="A167" s="1"/>
      <c r="C167" s="3"/>
      <c r="D167" s="3"/>
      <c r="E167" s="3"/>
      <c r="F167" s="3"/>
      <c r="G167" s="3"/>
    </row>
    <row r="168" spans="1:7" s="2" customFormat="1" x14ac:dyDescent="0.2">
      <c r="A168" s="1"/>
      <c r="C168" s="3"/>
      <c r="D168" s="3"/>
      <c r="E168" s="3"/>
      <c r="F168" s="3"/>
      <c r="G168" s="3"/>
    </row>
    <row r="169" spans="1:7" s="2" customFormat="1" x14ac:dyDescent="0.2">
      <c r="A169" s="1"/>
      <c r="C169" s="3"/>
      <c r="D169" s="3"/>
      <c r="E169" s="3"/>
      <c r="F169" s="3"/>
      <c r="G169" s="3"/>
    </row>
    <row r="170" spans="1:7" s="2" customFormat="1" x14ac:dyDescent="0.2">
      <c r="A170" s="1"/>
      <c r="C170" s="3"/>
      <c r="D170" s="3"/>
      <c r="E170" s="3"/>
      <c r="F170" s="3"/>
      <c r="G170" s="3"/>
    </row>
    <row r="171" spans="1:7" s="2" customFormat="1" x14ac:dyDescent="0.2">
      <c r="A171" s="1"/>
      <c r="C171" s="3"/>
      <c r="D171" s="3"/>
      <c r="E171" s="3"/>
      <c r="F171" s="3"/>
      <c r="G171" s="3"/>
    </row>
    <row r="172" spans="1:7" s="2" customFormat="1" x14ac:dyDescent="0.2">
      <c r="A172" s="1"/>
      <c r="C172" s="3"/>
      <c r="D172" s="3"/>
      <c r="E172" s="3"/>
      <c r="F172" s="3"/>
      <c r="G172" s="3"/>
    </row>
    <row r="173" spans="1:7" s="2" customFormat="1" x14ac:dyDescent="0.2">
      <c r="A173" s="1"/>
      <c r="C173" s="3"/>
      <c r="D173" s="3"/>
      <c r="E173" s="3"/>
      <c r="F173" s="3"/>
      <c r="G173" s="3"/>
    </row>
    <row r="174" spans="1:7" s="2" customFormat="1" x14ac:dyDescent="0.2">
      <c r="A174" s="1"/>
      <c r="C174" s="3"/>
      <c r="D174" s="3"/>
      <c r="E174" s="3"/>
      <c r="F174" s="3"/>
      <c r="G174" s="3"/>
    </row>
    <row r="175" spans="1:7" s="2" customFormat="1" x14ac:dyDescent="0.2">
      <c r="A175" s="1"/>
      <c r="C175" s="3"/>
      <c r="D175" s="3"/>
      <c r="E175" s="3"/>
      <c r="F175" s="3"/>
      <c r="G175" s="3"/>
    </row>
    <row r="176" spans="1:7" s="2" customFormat="1" x14ac:dyDescent="0.2">
      <c r="A176" s="1"/>
      <c r="C176" s="3"/>
      <c r="D176" s="3"/>
      <c r="E176" s="3"/>
      <c r="F176" s="3"/>
      <c r="G176" s="3"/>
    </row>
    <row r="177" spans="1:7" s="2" customFormat="1" x14ac:dyDescent="0.2">
      <c r="A177" s="1"/>
      <c r="C177" s="3"/>
      <c r="D177" s="3"/>
      <c r="E177" s="3"/>
      <c r="F177" s="3"/>
      <c r="G177" s="3"/>
    </row>
    <row r="178" spans="1:7" s="2" customFormat="1" x14ac:dyDescent="0.2">
      <c r="A178" s="1"/>
      <c r="C178" s="3"/>
      <c r="D178" s="3"/>
      <c r="E178" s="3"/>
      <c r="F178" s="3"/>
      <c r="G178" s="3"/>
    </row>
    <row r="179" spans="1:7" s="2" customFormat="1" x14ac:dyDescent="0.2">
      <c r="A179" s="1"/>
      <c r="C179" s="3"/>
      <c r="D179" s="3"/>
      <c r="E179" s="3"/>
      <c r="F179" s="3"/>
      <c r="G179" s="3"/>
    </row>
    <row r="180" spans="1:7" s="2" customFormat="1" x14ac:dyDescent="0.2">
      <c r="A180" s="1"/>
      <c r="C180" s="3"/>
      <c r="D180" s="3"/>
      <c r="E180" s="3"/>
      <c r="F180" s="3"/>
      <c r="G180" s="3"/>
    </row>
    <row r="181" spans="1:7" s="2" customFormat="1" x14ac:dyDescent="0.2">
      <c r="A181" s="1"/>
      <c r="C181" s="3"/>
      <c r="D181" s="3"/>
      <c r="E181" s="3"/>
      <c r="F181" s="3"/>
      <c r="G181" s="3"/>
    </row>
    <row r="182" spans="1:7" s="2" customFormat="1" x14ac:dyDescent="0.2">
      <c r="A182" s="1"/>
      <c r="C182" s="3"/>
      <c r="D182" s="3"/>
      <c r="E182" s="3"/>
      <c r="F182" s="3"/>
      <c r="G182" s="3"/>
    </row>
    <row r="183" spans="1:7" s="2" customFormat="1" x14ac:dyDescent="0.2">
      <c r="A183" s="1"/>
      <c r="C183" s="3"/>
      <c r="D183" s="3"/>
      <c r="E183" s="3"/>
      <c r="F183" s="3"/>
      <c r="G183" s="3"/>
    </row>
    <row r="184" spans="1:7" s="2" customFormat="1" x14ac:dyDescent="0.2">
      <c r="A184" s="1"/>
      <c r="C184" s="3"/>
      <c r="D184" s="3"/>
      <c r="E184" s="3"/>
      <c r="F184" s="3"/>
      <c r="G184" s="3"/>
    </row>
    <row r="185" spans="1:7" s="2" customFormat="1" x14ac:dyDescent="0.2">
      <c r="A185" s="1"/>
      <c r="C185" s="3"/>
      <c r="D185" s="3"/>
      <c r="E185" s="3"/>
      <c r="F185" s="3"/>
      <c r="G185" s="3"/>
    </row>
    <row r="186" spans="1:7" s="2" customFormat="1" x14ac:dyDescent="0.2">
      <c r="A186" s="1"/>
      <c r="C186" s="3"/>
      <c r="D186" s="3"/>
      <c r="E186" s="3"/>
      <c r="F186" s="3"/>
      <c r="G186" s="3"/>
    </row>
    <row r="187" spans="1:7" s="2" customFormat="1" x14ac:dyDescent="0.2">
      <c r="A187" s="1"/>
      <c r="C187" s="3"/>
      <c r="D187" s="3"/>
      <c r="E187" s="3"/>
      <c r="F187" s="3"/>
      <c r="G187" s="3"/>
    </row>
    <row r="188" spans="1:7" s="2" customFormat="1" x14ac:dyDescent="0.2">
      <c r="A188" s="1"/>
      <c r="C188" s="3"/>
      <c r="D188" s="3"/>
      <c r="E188" s="3"/>
      <c r="F188" s="3"/>
      <c r="G188" s="3"/>
    </row>
    <row r="189" spans="1:7" s="2" customFormat="1" x14ac:dyDescent="0.2">
      <c r="A189" s="1"/>
      <c r="C189" s="3"/>
      <c r="D189" s="3"/>
      <c r="E189" s="3"/>
      <c r="F189" s="3"/>
      <c r="G189" s="3"/>
    </row>
    <row r="190" spans="1:7" s="2" customFormat="1" x14ac:dyDescent="0.2">
      <c r="A190" s="1"/>
      <c r="C190" s="3"/>
      <c r="D190" s="3"/>
      <c r="E190" s="3"/>
      <c r="F190" s="3"/>
      <c r="G190" s="3"/>
    </row>
    <row r="191" spans="1:7" s="2" customFormat="1" x14ac:dyDescent="0.2">
      <c r="A191" s="1"/>
      <c r="C191" s="3"/>
      <c r="D191" s="3"/>
      <c r="E191" s="3"/>
      <c r="F191" s="3"/>
      <c r="G191" s="3"/>
    </row>
    <row r="192" spans="1:7" s="2" customFormat="1" x14ac:dyDescent="0.2">
      <c r="A192" s="1"/>
      <c r="C192" s="3"/>
      <c r="D192" s="3"/>
      <c r="E192" s="3"/>
      <c r="F192" s="3"/>
      <c r="G192" s="3"/>
    </row>
    <row r="193" spans="1:7" s="2" customFormat="1" x14ac:dyDescent="0.2">
      <c r="A193" s="1"/>
      <c r="C193" s="3"/>
      <c r="D193" s="3"/>
      <c r="E193" s="3"/>
      <c r="F193" s="3"/>
      <c r="G193" s="3"/>
    </row>
    <row r="194" spans="1:7" s="2" customFormat="1" x14ac:dyDescent="0.2">
      <c r="A194" s="1"/>
      <c r="C194" s="3"/>
      <c r="D194" s="3"/>
      <c r="E194" s="3"/>
      <c r="F194" s="3"/>
      <c r="G194" s="3"/>
    </row>
    <row r="195" spans="1:7" s="2" customFormat="1" x14ac:dyDescent="0.2">
      <c r="A195" s="1"/>
      <c r="C195" s="3"/>
      <c r="D195" s="3"/>
      <c r="E195" s="3"/>
      <c r="F195" s="3"/>
      <c r="G195" s="3"/>
    </row>
    <row r="196" spans="1:7" s="2" customFormat="1" x14ac:dyDescent="0.2">
      <c r="A196" s="1"/>
      <c r="C196" s="3"/>
      <c r="D196" s="3"/>
      <c r="E196" s="3"/>
      <c r="F196" s="3"/>
      <c r="G196" s="3"/>
    </row>
    <row r="197" spans="1:7" s="2" customFormat="1" x14ac:dyDescent="0.2">
      <c r="A197" s="1"/>
      <c r="C197" s="3"/>
      <c r="D197" s="3"/>
      <c r="E197" s="3"/>
      <c r="F197" s="3"/>
      <c r="G197" s="3"/>
    </row>
    <row r="198" spans="1:7" s="2" customFormat="1" x14ac:dyDescent="0.2">
      <c r="A198" s="1"/>
      <c r="C198" s="3"/>
      <c r="D198" s="3"/>
      <c r="E198" s="3"/>
      <c r="F198" s="3"/>
      <c r="G198" s="3"/>
    </row>
    <row r="199" spans="1:7" s="2" customFormat="1" x14ac:dyDescent="0.2">
      <c r="A199" s="1"/>
      <c r="C199" s="3"/>
      <c r="D199" s="3"/>
      <c r="E199" s="3"/>
      <c r="F199" s="3"/>
      <c r="G199" s="3"/>
    </row>
    <row r="200" spans="1:7" s="2" customFormat="1" x14ac:dyDescent="0.2">
      <c r="A200" s="1"/>
      <c r="C200" s="3"/>
      <c r="D200" s="3"/>
      <c r="E200" s="3"/>
      <c r="F200" s="3"/>
      <c r="G200" s="3"/>
    </row>
    <row r="201" spans="1:7" s="2" customFormat="1" x14ac:dyDescent="0.2">
      <c r="A201" s="1"/>
      <c r="C201" s="3"/>
      <c r="D201" s="3"/>
      <c r="E201" s="3"/>
      <c r="F201" s="3"/>
      <c r="G201" s="3"/>
    </row>
    <row r="202" spans="1:7" s="2" customFormat="1" x14ac:dyDescent="0.2">
      <c r="A202" s="1"/>
      <c r="C202" s="3"/>
      <c r="D202" s="3"/>
      <c r="E202" s="3"/>
      <c r="F202" s="3"/>
      <c r="G202" s="3"/>
    </row>
    <row r="203" spans="1:7" s="2" customFormat="1" x14ac:dyDescent="0.2">
      <c r="A203" s="1"/>
      <c r="C203" s="3"/>
      <c r="D203" s="3"/>
      <c r="E203" s="3"/>
      <c r="F203" s="3"/>
      <c r="G203" s="3"/>
    </row>
    <row r="204" spans="1:7" s="2" customFormat="1" x14ac:dyDescent="0.2">
      <c r="A204" s="1"/>
      <c r="C204" s="3"/>
      <c r="D204" s="3"/>
      <c r="E204" s="3"/>
      <c r="F204" s="3"/>
      <c r="G204" s="3"/>
    </row>
    <row r="205" spans="1:7" s="2" customFormat="1" x14ac:dyDescent="0.2">
      <c r="A205" s="1"/>
      <c r="C205" s="3"/>
      <c r="D205" s="3"/>
      <c r="E205" s="3"/>
      <c r="F205" s="3"/>
      <c r="G205" s="3"/>
    </row>
    <row r="206" spans="1:7" s="2" customFormat="1" x14ac:dyDescent="0.2">
      <c r="A206" s="1"/>
      <c r="C206" s="3"/>
      <c r="D206" s="3"/>
      <c r="E206" s="3"/>
      <c r="F206" s="3"/>
      <c r="G206" s="3"/>
    </row>
    <row r="207" spans="1:7" s="2" customFormat="1" x14ac:dyDescent="0.2">
      <c r="A207" s="1"/>
      <c r="C207" s="3"/>
      <c r="D207" s="3"/>
      <c r="E207" s="3"/>
      <c r="F207" s="3"/>
      <c r="G207" s="3"/>
    </row>
    <row r="208" spans="1:7" s="2" customFormat="1" x14ac:dyDescent="0.2">
      <c r="A208" s="1"/>
      <c r="C208" s="3"/>
      <c r="D208" s="3"/>
      <c r="E208" s="3"/>
      <c r="F208" s="3"/>
      <c r="G208" s="3"/>
    </row>
    <row r="209" spans="1:7" s="2" customFormat="1" x14ac:dyDescent="0.2">
      <c r="A209" s="1"/>
      <c r="C209" s="3"/>
      <c r="D209" s="3"/>
      <c r="E209" s="3"/>
      <c r="F209" s="3"/>
      <c r="G209" s="3"/>
    </row>
  </sheetData>
  <mergeCells count="23">
    <mergeCell ref="A102:B102"/>
    <mergeCell ref="A17:A18"/>
    <mergeCell ref="C17:C18"/>
    <mergeCell ref="E17:E18"/>
    <mergeCell ref="F17:F18"/>
    <mergeCell ref="A95:A96"/>
    <mergeCell ref="C95:C96"/>
    <mergeCell ref="D95:D96"/>
    <mergeCell ref="E95:E96"/>
    <mergeCell ref="F95:F96"/>
    <mergeCell ref="A99:A100"/>
    <mergeCell ref="C99:C100"/>
    <mergeCell ref="E99:E100"/>
    <mergeCell ref="F99:F100"/>
    <mergeCell ref="A101:B101"/>
    <mergeCell ref="A14:A15"/>
    <mergeCell ref="B2:G2"/>
    <mergeCell ref="A6:A8"/>
    <mergeCell ref="B6:B8"/>
    <mergeCell ref="C6:C8"/>
    <mergeCell ref="G17:G18"/>
    <mergeCell ref="G95:G96"/>
    <mergeCell ref="G99:G100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activeCell="A34" sqref="A34"/>
    </sheetView>
  </sheetViews>
  <sheetFormatPr defaultRowHeight="12.75" x14ac:dyDescent="0.2"/>
  <cols>
    <col min="1" max="1" width="41.140625" bestFit="1" customWidth="1"/>
  </cols>
  <sheetData>
    <row r="1" spans="1:2" x14ac:dyDescent="0.2">
      <c r="A1" t="s">
        <v>218</v>
      </c>
    </row>
    <row r="3" spans="1:2" x14ac:dyDescent="0.2">
      <c r="A3" t="s">
        <v>219</v>
      </c>
      <c r="B3" t="s">
        <v>220</v>
      </c>
    </row>
    <row r="4" spans="1:2" x14ac:dyDescent="0.2">
      <c r="A4" t="s">
        <v>205</v>
      </c>
      <c r="B4" t="s">
        <v>225</v>
      </c>
    </row>
    <row r="5" spans="1:2" x14ac:dyDescent="0.2">
      <c r="A5" t="s">
        <v>190</v>
      </c>
      <c r="B5" t="s">
        <v>224</v>
      </c>
    </row>
    <row r="6" spans="1:2" x14ac:dyDescent="0.2">
      <c r="B6" t="s">
        <v>223</v>
      </c>
    </row>
    <row r="7" spans="1:2" x14ac:dyDescent="0.2">
      <c r="B7" t="s">
        <v>222</v>
      </c>
    </row>
    <row r="8" spans="1:2" x14ac:dyDescent="0.2">
      <c r="B8" t="s">
        <v>230</v>
      </c>
    </row>
    <row r="9" spans="1:2" x14ac:dyDescent="0.2">
      <c r="B9" t="s">
        <v>231</v>
      </c>
    </row>
    <row r="10" spans="1:2" x14ac:dyDescent="0.2">
      <c r="B10" t="s">
        <v>232</v>
      </c>
    </row>
    <row r="11" spans="1:2" x14ac:dyDescent="0.2">
      <c r="B11" t="s">
        <v>233</v>
      </c>
    </row>
    <row r="12" spans="1:2" x14ac:dyDescent="0.2">
      <c r="B12" t="s">
        <v>234</v>
      </c>
    </row>
    <row r="13" spans="1:2" x14ac:dyDescent="0.2">
      <c r="A13" t="s">
        <v>192</v>
      </c>
      <c r="B13" t="s">
        <v>229</v>
      </c>
    </row>
    <row r="14" spans="1:2" x14ac:dyDescent="0.2">
      <c r="B14" t="s">
        <v>228</v>
      </c>
    </row>
    <row r="15" spans="1:2" x14ac:dyDescent="0.2">
      <c r="B15" t="s">
        <v>235</v>
      </c>
    </row>
    <row r="16" spans="1:2" x14ac:dyDescent="0.2">
      <c r="B16" t="s">
        <v>236</v>
      </c>
    </row>
    <row r="17" spans="1:2" x14ac:dyDescent="0.2">
      <c r="A17" t="s">
        <v>198</v>
      </c>
      <c r="B17" t="s">
        <v>221</v>
      </c>
    </row>
    <row r="18" spans="1:2" x14ac:dyDescent="0.2">
      <c r="B18" t="s">
        <v>237</v>
      </c>
    </row>
    <row r="19" spans="1:2" x14ac:dyDescent="0.2">
      <c r="B19" t="s">
        <v>94</v>
      </c>
    </row>
    <row r="20" spans="1:2" x14ac:dyDescent="0.2">
      <c r="B20" t="s">
        <v>242</v>
      </c>
    </row>
    <row r="21" spans="1:2" x14ac:dyDescent="0.2">
      <c r="B21" t="s">
        <v>238</v>
      </c>
    </row>
    <row r="22" spans="1:2" x14ac:dyDescent="0.2">
      <c r="B22" t="s">
        <v>83</v>
      </c>
    </row>
    <row r="23" spans="1:2" x14ac:dyDescent="0.2">
      <c r="B23" t="s">
        <v>87</v>
      </c>
    </row>
    <row r="24" spans="1:2" x14ac:dyDescent="0.2">
      <c r="B24" t="s">
        <v>239</v>
      </c>
    </row>
    <row r="25" spans="1:2" x14ac:dyDescent="0.2">
      <c r="A25" t="s">
        <v>202</v>
      </c>
      <c r="B25" t="s">
        <v>241</v>
      </c>
    </row>
    <row r="26" spans="1:2" x14ac:dyDescent="0.2">
      <c r="B26" t="s">
        <v>240</v>
      </c>
    </row>
    <row r="27" spans="1:2" x14ac:dyDescent="0.2">
      <c r="A27" t="s">
        <v>191</v>
      </c>
      <c r="B27" t="s">
        <v>226</v>
      </c>
    </row>
    <row r="28" spans="1:2" x14ac:dyDescent="0.2">
      <c r="B28" t="s">
        <v>243</v>
      </c>
    </row>
    <row r="29" spans="1:2" x14ac:dyDescent="0.2">
      <c r="B29" t="s">
        <v>244</v>
      </c>
    </row>
    <row r="30" spans="1:2" x14ac:dyDescent="0.2">
      <c r="B30" t="s">
        <v>245</v>
      </c>
    </row>
    <row r="31" spans="1:2" x14ac:dyDescent="0.2">
      <c r="B31" t="s">
        <v>246</v>
      </c>
    </row>
    <row r="32" spans="1:2" x14ac:dyDescent="0.2">
      <c r="B32" t="s">
        <v>247</v>
      </c>
    </row>
    <row r="33" spans="1:2" x14ac:dyDescent="0.2">
      <c r="A33" t="s">
        <v>183</v>
      </c>
      <c r="B33" t="s">
        <v>248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workbookViewId="0">
      <selection activeCell="H8" sqref="H8"/>
    </sheetView>
  </sheetViews>
  <sheetFormatPr defaultRowHeight="12.75" x14ac:dyDescent="0.2"/>
  <cols>
    <col min="1" max="1" width="5.85546875" customWidth="1"/>
    <col min="2" max="2" width="43.5703125" customWidth="1"/>
    <col min="3" max="4" width="16" hidden="1" customWidth="1"/>
    <col min="5" max="5" width="7.42578125" bestFit="1" customWidth="1"/>
    <col min="6" max="6" width="11" bestFit="1" customWidth="1"/>
    <col min="7" max="7" width="11.7109375" bestFit="1" customWidth="1"/>
    <col min="8" max="8" width="16.5703125" style="90" customWidth="1"/>
    <col min="9" max="9" width="14.7109375" bestFit="1" customWidth="1"/>
  </cols>
  <sheetData>
    <row r="1" spans="1:8" s="6" customFormat="1" ht="11.25" x14ac:dyDescent="0.2">
      <c r="A1" s="4"/>
      <c r="B1" s="5"/>
      <c r="C1" s="7"/>
      <c r="D1" s="7"/>
      <c r="E1" s="7"/>
      <c r="F1" s="7"/>
      <c r="G1" s="7"/>
      <c r="H1" s="92"/>
    </row>
    <row r="2" spans="1:8" s="76" customFormat="1" ht="18.75" x14ac:dyDescent="0.3">
      <c r="A2" s="77" t="s">
        <v>148</v>
      </c>
      <c r="B2" s="78"/>
      <c r="C2" s="79"/>
      <c r="D2" s="79"/>
      <c r="E2" s="79"/>
      <c r="F2" s="79"/>
      <c r="G2" s="79"/>
      <c r="H2" s="88"/>
    </row>
    <row r="3" spans="1:8" s="2" customFormat="1" x14ac:dyDescent="0.2">
      <c r="H3" s="89"/>
    </row>
    <row r="4" spans="1:8" s="2" customFormat="1" x14ac:dyDescent="0.2">
      <c r="A4" s="1" t="s">
        <v>209</v>
      </c>
      <c r="B4" s="131" t="s">
        <v>227</v>
      </c>
      <c r="C4" s="131"/>
      <c r="D4" s="131"/>
      <c r="E4" s="131"/>
      <c r="F4" s="131"/>
      <c r="G4" s="131"/>
      <c r="H4" s="89"/>
    </row>
    <row r="5" spans="1:8" s="2" customFormat="1" ht="13.5" thickBot="1" x14ac:dyDescent="0.25">
      <c r="A5" s="72" t="s">
        <v>149</v>
      </c>
      <c r="B5" s="72"/>
      <c r="C5" s="9"/>
      <c r="D5" s="9"/>
      <c r="E5" s="9"/>
      <c r="F5" s="9"/>
      <c r="G5" s="9"/>
      <c r="H5" s="89"/>
    </row>
    <row r="6" spans="1:8" s="6" customFormat="1" ht="12.75" customHeight="1" thickTop="1" thickBot="1" x14ac:dyDescent="0.25">
      <c r="A6" s="132" t="s">
        <v>1</v>
      </c>
      <c r="B6" s="133" t="s">
        <v>2</v>
      </c>
      <c r="C6" s="134" t="s">
        <v>125</v>
      </c>
      <c r="D6" s="93" t="s">
        <v>135</v>
      </c>
      <c r="E6" s="91" t="s">
        <v>142</v>
      </c>
      <c r="F6" s="55" t="s">
        <v>250</v>
      </c>
      <c r="G6" s="55" t="s">
        <v>141</v>
      </c>
      <c r="H6" s="129" t="s">
        <v>143</v>
      </c>
    </row>
    <row r="7" spans="1:8" s="6" customFormat="1" ht="12.75" customHeight="1" thickTop="1" thickBot="1" x14ac:dyDescent="0.25">
      <c r="A7" s="132"/>
      <c r="B7" s="133"/>
      <c r="C7" s="134"/>
      <c r="D7" s="91"/>
      <c r="E7" s="91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7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/>
      <c r="F11" s="17"/>
      <c r="G11" s="17"/>
      <c r="H11" s="17">
        <f t="shared" ref="H11:H74" si="1">SUM(F11-G11)</f>
        <v>0</v>
      </c>
    </row>
    <row r="12" spans="1:8" s="2" customFormat="1" x14ac:dyDescent="0.2">
      <c r="A12" s="73" t="s">
        <v>8</v>
      </c>
      <c r="B12" s="18" t="s">
        <v>9</v>
      </c>
      <c r="C12" s="17">
        <v>1350000</v>
      </c>
      <c r="D12" s="63">
        <v>655174</v>
      </c>
      <c r="E12" s="17"/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/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74">
        <v>1710000</v>
      </c>
      <c r="D14" s="64">
        <v>1110000</v>
      </c>
      <c r="E14" s="74"/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74">
        <v>3145537</v>
      </c>
      <c r="D15" s="64">
        <v>2565537</v>
      </c>
      <c r="E15" s="74"/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/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74"/>
      <c r="D21" s="64"/>
      <c r="E21" s="7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74">
        <v>0</v>
      </c>
      <c r="D22" s="64"/>
      <c r="E22" s="7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74"/>
      <c r="D23" s="64"/>
      <c r="E23" s="7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/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>SUM(E31:E38)</f>
        <v>0</v>
      </c>
      <c r="F30" s="52">
        <f t="shared" ref="F30:G30" si="6">SUM(F31:F38)</f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/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/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/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99" t="s">
        <v>45</v>
      </c>
      <c r="B35" s="100" t="s">
        <v>46</v>
      </c>
      <c r="C35" s="101">
        <v>10000</v>
      </c>
      <c r="D35" s="102">
        <v>10192</v>
      </c>
      <c r="E35" s="101">
        <v>0</v>
      </c>
      <c r="F35" s="17"/>
      <c r="G35" s="17"/>
      <c r="H35" s="17">
        <f t="shared" si="1"/>
        <v>0</v>
      </c>
    </row>
    <row r="36" spans="1:8" s="2" customFormat="1" x14ac:dyDescent="0.2">
      <c r="A36" s="99" t="s">
        <v>47</v>
      </c>
      <c r="B36" s="100" t="s">
        <v>48</v>
      </c>
      <c r="C36" s="101">
        <f>1600+2600+2000</f>
        <v>6200</v>
      </c>
      <c r="D36" s="102">
        <v>3359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/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/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/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/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/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/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/>
      <c r="F46" s="17"/>
      <c r="G46" s="17"/>
      <c r="H46" s="17">
        <f t="shared" si="1"/>
        <v>0</v>
      </c>
    </row>
    <row r="47" spans="1:8" s="2" customFormat="1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/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/>
      <c r="F48" s="17"/>
      <c r="G48" s="17"/>
      <c r="H48" s="17">
        <f t="shared" si="1"/>
        <v>0</v>
      </c>
    </row>
    <row r="49" spans="1:8" s="2" customFormat="1" x14ac:dyDescent="0.2">
      <c r="A49" s="99" t="s">
        <v>45</v>
      </c>
      <c r="B49" s="103" t="s">
        <v>65</v>
      </c>
      <c r="C49" s="101">
        <f>3000+100000</f>
        <v>103000</v>
      </c>
      <c r="D49" s="102">
        <v>68056</v>
      </c>
      <c r="E49" s="101">
        <v>0</v>
      </c>
      <c r="F49" s="17"/>
      <c r="G49" s="17"/>
      <c r="H49" s="17">
        <f t="shared" si="1"/>
        <v>0</v>
      </c>
    </row>
    <row r="50" spans="1:8" s="2" customFormat="1" x14ac:dyDescent="0.2">
      <c r="A50" s="99" t="s">
        <v>47</v>
      </c>
      <c r="B50" s="103" t="s">
        <v>66</v>
      </c>
      <c r="C50" s="101">
        <f>56150+46000+5000+5500</f>
        <v>112650</v>
      </c>
      <c r="D50" s="102">
        <v>58929</v>
      </c>
      <c r="E50" s="101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/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/>
      <c r="F52" s="17"/>
      <c r="G52" s="17"/>
      <c r="H52" s="17">
        <f t="shared" si="1"/>
        <v>0</v>
      </c>
    </row>
    <row r="53" spans="1:8" s="2" customFormat="1" ht="38.25" x14ac:dyDescent="0.2">
      <c r="A53" s="99" t="s">
        <v>69</v>
      </c>
      <c r="B53" s="103" t="s">
        <v>130</v>
      </c>
      <c r="C53" s="101">
        <f>350000+158000</f>
        <v>508000</v>
      </c>
      <c r="D53" s="102">
        <v>122843</v>
      </c>
      <c r="E53" s="101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6" t="s">
        <v>73</v>
      </c>
      <c r="C56" s="17">
        <v>252000</v>
      </c>
      <c r="D56" s="63">
        <v>187245</v>
      </c>
      <c r="E56" s="17"/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/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/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/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/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/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/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/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/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/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/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/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/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/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/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/>
      <c r="F82" s="17"/>
      <c r="G82" s="17"/>
      <c r="H82" s="17">
        <f t="shared" si="15"/>
        <v>0</v>
      </c>
    </row>
    <row r="83" spans="1:8" s="2" customFormat="1" ht="25.5" x14ac:dyDescent="0.2">
      <c r="A83" s="15" t="s">
        <v>103</v>
      </c>
      <c r="B83" s="16" t="s">
        <v>132</v>
      </c>
      <c r="C83" s="17">
        <v>280000</v>
      </c>
      <c r="D83" s="63">
        <v>114930</v>
      </c>
      <c r="E83" s="17"/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/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/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/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21" hidden="1" customHeight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ht="14.25" hidden="1" customHeigh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5" hidden="1" customHeight="1" x14ac:dyDescent="0.2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8" s="2" customFormat="1" ht="27" thickTop="1" thickBot="1" x14ac:dyDescent="0.25">
      <c r="A97" s="7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8" s="2" customFormat="1" ht="14.25" thickTop="1" thickBot="1" x14ac:dyDescent="0.25">
      <c r="A98" s="7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8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71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8" s="2" customFormat="1" ht="11.25" customHeight="1" thickTop="1" thickBot="1" x14ac:dyDescent="0.25">
      <c r="A100" s="135"/>
      <c r="B100" s="25" t="s">
        <v>123</v>
      </c>
      <c r="C100" s="136"/>
      <c r="D100" s="71"/>
      <c r="E100" s="136"/>
      <c r="F100" s="136"/>
      <c r="G100" s="136"/>
      <c r="H100" s="17">
        <f t="shared" si="15"/>
        <v>0</v>
      </c>
    </row>
    <row r="101" spans="1:8" ht="13.5" thickTop="1" x14ac:dyDescent="0.2">
      <c r="F101" s="98">
        <f>SUM(F28-F55-F61)</f>
        <v>0</v>
      </c>
    </row>
  </sheetData>
  <mergeCells count="21">
    <mergeCell ref="G17:G18"/>
    <mergeCell ref="G95:G96"/>
    <mergeCell ref="G99:G100"/>
    <mergeCell ref="F17:F18"/>
    <mergeCell ref="A99:A100"/>
    <mergeCell ref="C99:C100"/>
    <mergeCell ref="F99:F100"/>
    <mergeCell ref="E99:E100"/>
    <mergeCell ref="E95:E96"/>
    <mergeCell ref="A95:A96"/>
    <mergeCell ref="C95:C96"/>
    <mergeCell ref="D95:D96"/>
    <mergeCell ref="F95:F96"/>
    <mergeCell ref="A17:A18"/>
    <mergeCell ref="C17:C18"/>
    <mergeCell ref="E17:E18"/>
    <mergeCell ref="A14:A15"/>
    <mergeCell ref="B4:G4"/>
    <mergeCell ref="A6:A8"/>
    <mergeCell ref="B6:B8"/>
    <mergeCell ref="C6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workbookViewId="0">
      <selection activeCell="F5" sqref="F5:H99"/>
    </sheetView>
  </sheetViews>
  <sheetFormatPr defaultRowHeight="12.75" x14ac:dyDescent="0.2"/>
  <cols>
    <col min="1" max="1" width="5.42578125" customWidth="1"/>
    <col min="2" max="2" width="40.28515625" customWidth="1"/>
    <col min="3" max="4" width="16" hidden="1" customWidth="1"/>
    <col min="5" max="5" width="8.85546875" bestFit="1" customWidth="1"/>
    <col min="6" max="6" width="13.28515625" customWidth="1"/>
    <col min="7" max="7" width="11.7109375" bestFit="1" customWidth="1"/>
    <col min="8" max="8" width="12.28515625" customWidth="1"/>
  </cols>
  <sheetData>
    <row r="1" spans="1:8" s="2" customFormat="1" ht="18.75" x14ac:dyDescent="0.3">
      <c r="A1" s="4"/>
      <c r="B1" s="78" t="s">
        <v>249</v>
      </c>
      <c r="C1" s="3"/>
      <c r="D1" s="3"/>
      <c r="E1" s="3"/>
      <c r="F1" s="3"/>
      <c r="G1" s="3"/>
    </row>
    <row r="2" spans="1:8" s="2" customFormat="1" x14ac:dyDescent="0.2"/>
    <row r="3" spans="1:8" s="2" customFormat="1" x14ac:dyDescent="0.2">
      <c r="A3" s="1" t="s">
        <v>190</v>
      </c>
      <c r="B3" s="131" t="s">
        <v>227</v>
      </c>
      <c r="C3" s="131"/>
      <c r="D3" s="131"/>
      <c r="E3" s="131"/>
      <c r="F3" s="131"/>
      <c r="G3" s="131"/>
    </row>
    <row r="4" spans="1:8" s="2" customFormat="1" ht="13.5" thickBot="1" x14ac:dyDescent="0.25">
      <c r="A4" s="1" t="s">
        <v>189</v>
      </c>
      <c r="C4" s="3"/>
      <c r="D4" s="3"/>
      <c r="E4" s="3"/>
      <c r="F4" s="3"/>
      <c r="G4" s="3" t="s">
        <v>0</v>
      </c>
    </row>
    <row r="5" spans="1:8" s="2" customFormat="1" ht="14.25" thickTop="1" thickBot="1" x14ac:dyDescent="0.25">
      <c r="A5" s="132" t="s">
        <v>1</v>
      </c>
      <c r="B5" s="133" t="s">
        <v>2</v>
      </c>
      <c r="C5" s="134" t="s">
        <v>125</v>
      </c>
      <c r="D5" s="62" t="s">
        <v>135</v>
      </c>
      <c r="E5" s="55" t="s">
        <v>142</v>
      </c>
      <c r="F5" s="55" t="s">
        <v>250</v>
      </c>
      <c r="G5" s="55" t="s">
        <v>141</v>
      </c>
      <c r="H5" s="129" t="s">
        <v>143</v>
      </c>
    </row>
    <row r="6" spans="1:8" s="2" customFormat="1" ht="14.25" thickTop="1" thickBot="1" x14ac:dyDescent="0.25">
      <c r="A6" s="132"/>
      <c r="B6" s="133"/>
      <c r="C6" s="134"/>
      <c r="D6" s="55"/>
      <c r="E6" s="55"/>
      <c r="F6" s="55"/>
      <c r="G6" s="55"/>
      <c r="H6" s="129" t="s">
        <v>3</v>
      </c>
    </row>
    <row r="7" spans="1:8" s="2" customFormat="1" ht="13.5" thickTop="1" x14ac:dyDescent="0.2">
      <c r="A7" s="132"/>
      <c r="B7" s="133"/>
      <c r="C7" s="134"/>
      <c r="D7" s="55"/>
      <c r="E7" s="55"/>
      <c r="F7" s="55"/>
      <c r="G7" s="55"/>
      <c r="H7" s="129" t="s">
        <v>4</v>
      </c>
    </row>
    <row r="8" spans="1:8" s="14" customFormat="1" ht="9" thickBot="1" x14ac:dyDescent="0.2">
      <c r="A8" s="10">
        <v>1</v>
      </c>
      <c r="B8" s="11">
        <v>2</v>
      </c>
      <c r="C8" s="12">
        <v>4</v>
      </c>
      <c r="D8" s="56"/>
      <c r="E8" s="56">
        <v>10</v>
      </c>
      <c r="F8" s="56">
        <v>13</v>
      </c>
      <c r="G8" s="56">
        <v>13</v>
      </c>
      <c r="H8" s="13">
        <v>5</v>
      </c>
    </row>
    <row r="9" spans="1:8" s="2" customFormat="1" ht="13.5" thickTop="1" x14ac:dyDescent="0.2">
      <c r="A9" s="15" t="s">
        <v>5</v>
      </c>
      <c r="B9" s="16" t="s">
        <v>6</v>
      </c>
      <c r="C9" s="17">
        <f>C10+C13+C14+C18+C19+C25+C16</f>
        <v>6961977</v>
      </c>
      <c r="D9" s="63">
        <f>D10+D13+D14+D18+D19+D25+D16</f>
        <v>4801037.74</v>
      </c>
      <c r="E9" s="17">
        <f t="shared" ref="E9:G9" si="0">E10+E13+E14+E18+E19+E25+E16</f>
        <v>0</v>
      </c>
      <c r="F9" s="17">
        <f t="shared" si="0"/>
        <v>0</v>
      </c>
      <c r="G9" s="17">
        <f t="shared" si="0"/>
        <v>0</v>
      </c>
      <c r="H9" s="17">
        <f>SUM(F9-G9)</f>
        <v>0</v>
      </c>
    </row>
    <row r="10" spans="1:8" s="2" customFormat="1" x14ac:dyDescent="0.2">
      <c r="A10" s="15">
        <v>1</v>
      </c>
      <c r="B10" s="16" t="s">
        <v>7</v>
      </c>
      <c r="C10" s="17">
        <v>1430000</v>
      </c>
      <c r="D10" s="63">
        <f>655174+17254</f>
        <v>672428</v>
      </c>
      <c r="E10" s="17"/>
      <c r="F10" s="17"/>
      <c r="G10" s="17"/>
      <c r="H10" s="17">
        <f t="shared" ref="H10:H73" si="1">SUM(F10-G10)</f>
        <v>0</v>
      </c>
    </row>
    <row r="11" spans="1:8" s="2" customFormat="1" x14ac:dyDescent="0.2">
      <c r="A11" s="73" t="s">
        <v>8</v>
      </c>
      <c r="B11" s="18" t="s">
        <v>9</v>
      </c>
      <c r="C11" s="17">
        <v>1350000</v>
      </c>
      <c r="D11" s="63">
        <v>655174</v>
      </c>
      <c r="E11" s="17"/>
      <c r="F11" s="17"/>
      <c r="G11" s="17"/>
      <c r="H11" s="17">
        <f t="shared" si="1"/>
        <v>0</v>
      </c>
    </row>
    <row r="12" spans="1:8" s="2" customFormat="1" x14ac:dyDescent="0.2">
      <c r="A12" s="15" t="s">
        <v>10</v>
      </c>
      <c r="B12" s="19" t="s">
        <v>11</v>
      </c>
      <c r="C12" s="17">
        <v>1350000</v>
      </c>
      <c r="D12" s="63">
        <f>642457+12717</f>
        <v>655174</v>
      </c>
      <c r="E12" s="17"/>
      <c r="F12" s="17"/>
      <c r="G12" s="17"/>
      <c r="H12" s="17">
        <f t="shared" si="1"/>
        <v>0</v>
      </c>
    </row>
    <row r="13" spans="1:8" s="2" customFormat="1" x14ac:dyDescent="0.2">
      <c r="A13" s="130" t="s">
        <v>12</v>
      </c>
      <c r="B13" s="20" t="s">
        <v>13</v>
      </c>
      <c r="C13" s="74">
        <v>1710000</v>
      </c>
      <c r="D13" s="64">
        <v>1110000</v>
      </c>
      <c r="E13" s="74"/>
      <c r="F13" s="127">
        <v>0</v>
      </c>
      <c r="G13" s="127">
        <v>0</v>
      </c>
      <c r="H13" s="17">
        <f t="shared" si="1"/>
        <v>0</v>
      </c>
    </row>
    <row r="14" spans="1:8" s="2" customFormat="1" x14ac:dyDescent="0.2">
      <c r="A14" s="130"/>
      <c r="B14" s="20" t="s">
        <v>14</v>
      </c>
      <c r="C14" s="74">
        <v>3145537</v>
      </c>
      <c r="D14" s="64">
        <v>2565537</v>
      </c>
      <c r="E14" s="74"/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21" t="s">
        <v>15</v>
      </c>
      <c r="B15" s="19"/>
      <c r="C15" s="17"/>
      <c r="D15" s="63"/>
      <c r="E15" s="17"/>
      <c r="F15" s="17"/>
      <c r="G15" s="17"/>
      <c r="H15" s="17">
        <f t="shared" si="1"/>
        <v>0</v>
      </c>
    </row>
    <row r="16" spans="1:8" s="2" customFormat="1" x14ac:dyDescent="0.2">
      <c r="A16" s="130" t="s">
        <v>16</v>
      </c>
      <c r="B16" s="22" t="s">
        <v>128</v>
      </c>
      <c r="C16" s="138">
        <v>86440</v>
      </c>
      <c r="D16" s="64"/>
      <c r="E16" s="138"/>
      <c r="F16" s="138"/>
      <c r="G16" s="138"/>
      <c r="H16" s="17">
        <f t="shared" si="1"/>
        <v>0</v>
      </c>
    </row>
    <row r="17" spans="1:8" s="2" customFormat="1" x14ac:dyDescent="0.2">
      <c r="A17" s="130"/>
      <c r="B17" s="23"/>
      <c r="C17" s="138"/>
      <c r="D17" s="64">
        <v>91470</v>
      </c>
      <c r="E17" s="138"/>
      <c r="F17" s="138"/>
      <c r="G17" s="138"/>
      <c r="H17" s="17">
        <f t="shared" si="1"/>
        <v>0</v>
      </c>
    </row>
    <row r="18" spans="1:8" s="2" customFormat="1" x14ac:dyDescent="0.2">
      <c r="A18" s="15" t="s">
        <v>17</v>
      </c>
      <c r="B18" s="16" t="s">
        <v>18</v>
      </c>
      <c r="C18" s="17"/>
      <c r="D18" s="63"/>
      <c r="E18" s="17"/>
      <c r="F18" s="17"/>
      <c r="G18" s="17"/>
      <c r="H18" s="17">
        <f t="shared" si="1"/>
        <v>0</v>
      </c>
    </row>
    <row r="19" spans="1:8" s="2" customFormat="1" x14ac:dyDescent="0.2">
      <c r="A19" s="15" t="s">
        <v>19</v>
      </c>
      <c r="B19" s="16" t="s">
        <v>20</v>
      </c>
      <c r="C19" s="17">
        <f>C20+C21+C22</f>
        <v>0</v>
      </c>
      <c r="D19" s="63"/>
      <c r="E19" s="17">
        <f t="shared" ref="E19:G19" si="2">E20+E21+E22</f>
        <v>0</v>
      </c>
      <c r="F19" s="17">
        <f t="shared" si="2"/>
        <v>0</v>
      </c>
      <c r="G19" s="17">
        <f t="shared" si="2"/>
        <v>0</v>
      </c>
      <c r="H19" s="17">
        <f t="shared" si="1"/>
        <v>0</v>
      </c>
    </row>
    <row r="20" spans="1:8" s="2" customFormat="1" x14ac:dyDescent="0.2">
      <c r="A20" s="15" t="s">
        <v>21</v>
      </c>
      <c r="B20" s="16" t="s">
        <v>22</v>
      </c>
      <c r="C20" s="74"/>
      <c r="D20" s="64"/>
      <c r="E20" s="74"/>
      <c r="F20" s="127"/>
      <c r="G20" s="127"/>
      <c r="H20" s="17">
        <f t="shared" si="1"/>
        <v>0</v>
      </c>
    </row>
    <row r="21" spans="1:8" s="2" customFormat="1" x14ac:dyDescent="0.2">
      <c r="A21" s="15" t="s">
        <v>23</v>
      </c>
      <c r="B21" s="16" t="s">
        <v>24</v>
      </c>
      <c r="C21" s="74">
        <v>0</v>
      </c>
      <c r="D21" s="64"/>
      <c r="E21" s="74">
        <v>0</v>
      </c>
      <c r="F21" s="127">
        <v>0</v>
      </c>
      <c r="G21" s="127">
        <v>0</v>
      </c>
      <c r="H21" s="17">
        <f t="shared" si="1"/>
        <v>0</v>
      </c>
    </row>
    <row r="22" spans="1:8" s="2" customFormat="1" x14ac:dyDescent="0.2">
      <c r="A22" s="15" t="s">
        <v>25</v>
      </c>
      <c r="B22" s="16" t="s">
        <v>26</v>
      </c>
      <c r="C22" s="74"/>
      <c r="D22" s="64"/>
      <c r="E22" s="74"/>
      <c r="F22" s="127"/>
      <c r="G22" s="127"/>
      <c r="H22" s="17">
        <f t="shared" si="1"/>
        <v>0</v>
      </c>
    </row>
    <row r="23" spans="1:8" s="2" customFormat="1" ht="13.5" thickBot="1" x14ac:dyDescent="0.25">
      <c r="A23" s="24" t="s">
        <v>27</v>
      </c>
      <c r="B23" s="25" t="s">
        <v>28</v>
      </c>
      <c r="C23" s="26">
        <f>SUM(C24:C25)</f>
        <v>590000</v>
      </c>
      <c r="D23" s="26">
        <f t="shared" ref="D23:G23" si="3">SUM(D24:D25)</f>
        <v>453072.74</v>
      </c>
      <c r="E23" s="26">
        <f t="shared" si="3"/>
        <v>0</v>
      </c>
      <c r="F23" s="26">
        <f t="shared" si="3"/>
        <v>0</v>
      </c>
      <c r="G23" s="26">
        <f t="shared" si="3"/>
        <v>0</v>
      </c>
      <c r="H23" s="17">
        <f t="shared" si="1"/>
        <v>0</v>
      </c>
    </row>
    <row r="24" spans="1:8" s="2" customFormat="1" ht="13.5" thickTop="1" x14ac:dyDescent="0.2">
      <c r="A24" s="21" t="s">
        <v>136</v>
      </c>
      <c r="B24" s="40" t="s">
        <v>138</v>
      </c>
      <c r="C24" s="69"/>
      <c r="D24" s="70"/>
      <c r="E24" s="69"/>
      <c r="F24" s="69"/>
      <c r="G24" s="69"/>
      <c r="H24" s="17">
        <f t="shared" si="1"/>
        <v>0</v>
      </c>
    </row>
    <row r="25" spans="1:8" s="2" customFormat="1" ht="13.5" thickBot="1" x14ac:dyDescent="0.25">
      <c r="A25" s="24" t="s">
        <v>137</v>
      </c>
      <c r="B25" s="25" t="s">
        <v>139</v>
      </c>
      <c r="C25" s="26">
        <v>590000</v>
      </c>
      <c r="D25" s="65">
        <f>30800+264959+157313.74</f>
        <v>453072.74</v>
      </c>
      <c r="E25" s="26"/>
      <c r="F25" s="26"/>
      <c r="G25" s="26"/>
      <c r="H25" s="17">
        <f t="shared" si="1"/>
        <v>0</v>
      </c>
    </row>
    <row r="26" spans="1:8" s="2" customFormat="1" ht="13.5" thickTop="1" x14ac:dyDescent="0.2">
      <c r="A26" s="27" t="s">
        <v>29</v>
      </c>
      <c r="B26" s="28" t="s">
        <v>30</v>
      </c>
      <c r="C26" s="29">
        <f>C27+C88+C87</f>
        <v>8767016.8191</v>
      </c>
      <c r="D26" s="66">
        <f>D27+D88+D87</f>
        <v>4452771</v>
      </c>
      <c r="E26" s="29">
        <f t="shared" ref="E26:G26" si="4">E27+E88+E87</f>
        <v>0</v>
      </c>
      <c r="F26" s="29">
        <f t="shared" si="4"/>
        <v>0</v>
      </c>
      <c r="G26" s="29">
        <f t="shared" si="4"/>
        <v>0</v>
      </c>
      <c r="H26" s="17">
        <f t="shared" si="1"/>
        <v>0</v>
      </c>
    </row>
    <row r="27" spans="1:8" s="2" customFormat="1" x14ac:dyDescent="0.2">
      <c r="A27" s="15" t="s">
        <v>31</v>
      </c>
      <c r="B27" s="30" t="s">
        <v>32</v>
      </c>
      <c r="C27" s="53">
        <f>C28+C29+C38+C42+C53+C59+C65+C71+C74+C77+C83</f>
        <v>8717016.8191</v>
      </c>
      <c r="D27" s="67">
        <f>D28+D29+D38+D42+D53+D59+D65+D71+D74+D77+D83</f>
        <v>4448686</v>
      </c>
      <c r="E27" s="53">
        <f t="shared" ref="E27:G27" si="5">E28+E29+E38+E42+E53+E59+E65+E71+E74+E77+E83</f>
        <v>0</v>
      </c>
      <c r="F27" s="53">
        <f t="shared" si="5"/>
        <v>0</v>
      </c>
      <c r="G27" s="53">
        <f t="shared" si="5"/>
        <v>0</v>
      </c>
      <c r="H27" s="17">
        <f t="shared" si="1"/>
        <v>0</v>
      </c>
    </row>
    <row r="28" spans="1:8" s="2" customFormat="1" ht="13.5" x14ac:dyDescent="0.2">
      <c r="A28" s="46" t="s">
        <v>33</v>
      </c>
      <c r="B28" s="47" t="s">
        <v>34</v>
      </c>
      <c r="C28" s="52">
        <v>205000</v>
      </c>
      <c r="D28" s="52">
        <v>129000</v>
      </c>
      <c r="E28" s="52">
        <v>0</v>
      </c>
      <c r="F28" s="52">
        <v>0</v>
      </c>
      <c r="G28" s="52">
        <v>0</v>
      </c>
      <c r="H28" s="17">
        <f t="shared" si="1"/>
        <v>0</v>
      </c>
    </row>
    <row r="29" spans="1:8" s="2" customFormat="1" ht="13.5" x14ac:dyDescent="0.2">
      <c r="A29" s="46" t="s">
        <v>35</v>
      </c>
      <c r="B29" s="47" t="s">
        <v>36</v>
      </c>
      <c r="C29" s="52">
        <f>SUM(C30:C37)</f>
        <v>107820</v>
      </c>
      <c r="D29" s="52">
        <f>SUM(D30:D37)</f>
        <v>61405</v>
      </c>
      <c r="E29" s="52">
        <f t="shared" ref="E29:G29" si="6">SUM(E30:E37)</f>
        <v>0</v>
      </c>
      <c r="F29" s="52">
        <f t="shared" si="6"/>
        <v>0</v>
      </c>
      <c r="G29" s="52">
        <f t="shared" si="6"/>
        <v>0</v>
      </c>
      <c r="H29" s="17">
        <f t="shared" si="1"/>
        <v>0</v>
      </c>
    </row>
    <row r="30" spans="1:8" s="2" customFormat="1" x14ac:dyDescent="0.2">
      <c r="A30" s="15" t="s">
        <v>37</v>
      </c>
      <c r="B30" s="100" t="s">
        <v>134</v>
      </c>
      <c r="C30" s="101">
        <v>50000</v>
      </c>
      <c r="D30" s="102">
        <v>31389</v>
      </c>
      <c r="E30" s="105">
        <v>0</v>
      </c>
      <c r="F30" s="17"/>
      <c r="G30" s="17"/>
      <c r="H30" s="17">
        <f t="shared" si="1"/>
        <v>0</v>
      </c>
    </row>
    <row r="31" spans="1:8" s="2" customFormat="1" x14ac:dyDescent="0.2">
      <c r="A31" s="15" t="s">
        <v>39</v>
      </c>
      <c r="B31" s="100" t="s">
        <v>40</v>
      </c>
      <c r="C31" s="101">
        <f>10000+10000+1000</f>
        <v>21000</v>
      </c>
      <c r="D31" s="102">
        <v>5531</v>
      </c>
      <c r="E31" s="101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41</v>
      </c>
      <c r="B32" s="19" t="s">
        <v>42</v>
      </c>
      <c r="C32" s="17">
        <v>7300</v>
      </c>
      <c r="D32" s="63">
        <v>3567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43</v>
      </c>
      <c r="B33" s="19" t="s">
        <v>44</v>
      </c>
      <c r="C33" s="17">
        <v>6000</v>
      </c>
      <c r="D33" s="63">
        <v>3747</v>
      </c>
      <c r="E33" s="58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45</v>
      </c>
      <c r="B34" s="100" t="s">
        <v>46</v>
      </c>
      <c r="C34" s="101">
        <v>10000</v>
      </c>
      <c r="D34" s="102">
        <v>10192</v>
      </c>
      <c r="E34" s="101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47</v>
      </c>
      <c r="B35" s="100" t="s">
        <v>48</v>
      </c>
      <c r="C35" s="101">
        <f>1600+2600+2000</f>
        <v>6200</v>
      </c>
      <c r="D35" s="102">
        <v>3359</v>
      </c>
      <c r="E35" s="105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49</v>
      </c>
      <c r="B36" s="100" t="s">
        <v>50</v>
      </c>
      <c r="C36" s="101">
        <v>4320</v>
      </c>
      <c r="D36" s="102">
        <v>1677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51</v>
      </c>
      <c r="B37" s="19" t="s">
        <v>52</v>
      </c>
      <c r="C37" s="17">
        <v>3000</v>
      </c>
      <c r="D37" s="63">
        <v>1943</v>
      </c>
      <c r="E37" s="17">
        <v>0</v>
      </c>
      <c r="F37" s="17"/>
      <c r="G37" s="17"/>
      <c r="H37" s="17">
        <f t="shared" si="1"/>
        <v>0</v>
      </c>
    </row>
    <row r="38" spans="1:8" s="2" customFormat="1" ht="13.5" x14ac:dyDescent="0.2">
      <c r="A38" s="50" t="s">
        <v>53</v>
      </c>
      <c r="B38" s="47" t="s">
        <v>54</v>
      </c>
      <c r="C38" s="52">
        <f>SUM(C39:C41)</f>
        <v>661000</v>
      </c>
      <c r="D38" s="52">
        <f>SUM(D39:D41)</f>
        <v>385611</v>
      </c>
      <c r="E38" s="52">
        <f t="shared" ref="E38:G38" si="7">SUM(E39:E41)</f>
        <v>0</v>
      </c>
      <c r="F38" s="52">
        <f t="shared" si="7"/>
        <v>0</v>
      </c>
      <c r="G38" s="52">
        <f t="shared" si="7"/>
        <v>0</v>
      </c>
      <c r="H38" s="17">
        <f t="shared" si="1"/>
        <v>0</v>
      </c>
    </row>
    <row r="39" spans="1:8" s="2" customFormat="1" x14ac:dyDescent="0.2">
      <c r="A39" s="15" t="s">
        <v>37</v>
      </c>
      <c r="B39" s="100" t="s">
        <v>213</v>
      </c>
      <c r="C39" s="106">
        <f>168000+56000</f>
        <v>224000</v>
      </c>
      <c r="D39" s="102">
        <v>253376</v>
      </c>
      <c r="E39" s="106">
        <v>0</v>
      </c>
      <c r="F39" s="31">
        <v>0</v>
      </c>
      <c r="G39" s="31">
        <v>0</v>
      </c>
      <c r="H39" s="17">
        <f t="shared" si="1"/>
        <v>0</v>
      </c>
    </row>
    <row r="40" spans="1:8" s="2" customFormat="1" x14ac:dyDescent="0.2">
      <c r="A40" s="15" t="s">
        <v>38</v>
      </c>
      <c r="B40" s="100" t="s">
        <v>56</v>
      </c>
      <c r="C40" s="101">
        <v>425000</v>
      </c>
      <c r="D40" s="102">
        <v>124084</v>
      </c>
      <c r="E40" s="101">
        <v>0</v>
      </c>
      <c r="F40" s="17">
        <v>0</v>
      </c>
      <c r="G40" s="17">
        <v>0</v>
      </c>
      <c r="H40" s="17">
        <f t="shared" si="1"/>
        <v>0</v>
      </c>
    </row>
    <row r="41" spans="1:8" s="2" customFormat="1" x14ac:dyDescent="0.2">
      <c r="A41" s="15" t="s">
        <v>39</v>
      </c>
      <c r="B41" s="100" t="s">
        <v>57</v>
      </c>
      <c r="C41" s="101">
        <v>12000</v>
      </c>
      <c r="D41" s="102">
        <v>8151</v>
      </c>
      <c r="E41" s="101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ht="13.5" x14ac:dyDescent="0.2">
      <c r="A42" s="48" t="s">
        <v>58</v>
      </c>
      <c r="B42" s="49" t="s">
        <v>59</v>
      </c>
      <c r="C42" s="52">
        <f t="shared" ref="C42:G42" si="8">SUM(C43:C52)</f>
        <v>930850</v>
      </c>
      <c r="D42" s="52">
        <f t="shared" si="8"/>
        <v>365002</v>
      </c>
      <c r="E42" s="52">
        <f t="shared" si="8"/>
        <v>0</v>
      </c>
      <c r="F42" s="52">
        <f t="shared" si="8"/>
        <v>0</v>
      </c>
      <c r="G42" s="52">
        <f t="shared" si="8"/>
        <v>0</v>
      </c>
      <c r="H42" s="17">
        <f t="shared" si="1"/>
        <v>0</v>
      </c>
    </row>
    <row r="43" spans="1:8" s="2" customFormat="1" x14ac:dyDescent="0.2">
      <c r="A43" s="15" t="s">
        <v>37</v>
      </c>
      <c r="B43" s="103" t="s">
        <v>60</v>
      </c>
      <c r="C43" s="101">
        <v>2000</v>
      </c>
      <c r="D43" s="102">
        <v>20732</v>
      </c>
      <c r="E43" s="101">
        <v>0</v>
      </c>
      <c r="F43" s="17"/>
      <c r="G43" s="17"/>
      <c r="H43" s="17">
        <f t="shared" si="1"/>
        <v>0</v>
      </c>
    </row>
    <row r="44" spans="1:8" s="2" customFormat="1" x14ac:dyDescent="0.2">
      <c r="A44" s="15" t="s">
        <v>38</v>
      </c>
      <c r="B44" s="16" t="s">
        <v>61</v>
      </c>
      <c r="C44" s="17">
        <v>12000</v>
      </c>
      <c r="D44" s="63">
        <v>4998</v>
      </c>
      <c r="E44" s="17"/>
      <c r="F44" s="17">
        <v>0</v>
      </c>
      <c r="G44" s="17">
        <v>0</v>
      </c>
      <c r="H44" s="17">
        <f t="shared" si="1"/>
        <v>0</v>
      </c>
    </row>
    <row r="45" spans="1:8" s="2" customFormat="1" x14ac:dyDescent="0.2">
      <c r="A45" s="15" t="s">
        <v>39</v>
      </c>
      <c r="B45" s="16" t="s">
        <v>62</v>
      </c>
      <c r="C45" s="17">
        <v>5000</v>
      </c>
      <c r="D45" s="63">
        <v>2457</v>
      </c>
      <c r="E45" s="17">
        <v>0</v>
      </c>
      <c r="F45" s="17"/>
      <c r="G45" s="17"/>
      <c r="H45" s="17">
        <f t="shared" si="1"/>
        <v>0</v>
      </c>
    </row>
    <row r="46" spans="1:8" s="2" customFormat="1" ht="25.5" x14ac:dyDescent="0.2">
      <c r="A46" s="15" t="s">
        <v>41</v>
      </c>
      <c r="B46" s="16" t="s">
        <v>63</v>
      </c>
      <c r="C46" s="17">
        <v>58000</v>
      </c>
      <c r="D46" s="63">
        <v>34762</v>
      </c>
      <c r="E46" s="17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43</v>
      </c>
      <c r="B47" s="103" t="s">
        <v>64</v>
      </c>
      <c r="C47" s="101">
        <v>8000</v>
      </c>
      <c r="D47" s="102">
        <v>4675</v>
      </c>
      <c r="E47" s="101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45</v>
      </c>
      <c r="B48" s="103" t="s">
        <v>65</v>
      </c>
      <c r="C48" s="101">
        <f>3000+100000</f>
        <v>103000</v>
      </c>
      <c r="D48" s="102">
        <v>68056</v>
      </c>
      <c r="E48" s="101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47</v>
      </c>
      <c r="B49" s="103" t="s">
        <v>66</v>
      </c>
      <c r="C49" s="101">
        <f>56150+46000+5000+5500</f>
        <v>112650</v>
      </c>
      <c r="D49" s="102">
        <v>58929</v>
      </c>
      <c r="E49" s="101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49</v>
      </c>
      <c r="B50" s="103" t="s">
        <v>67</v>
      </c>
      <c r="C50" s="101">
        <v>22200</v>
      </c>
      <c r="D50" s="102">
        <v>761</v>
      </c>
      <c r="E50" s="101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51</v>
      </c>
      <c r="B51" s="103" t="s">
        <v>68</v>
      </c>
      <c r="C51" s="101">
        <v>100000</v>
      </c>
      <c r="D51" s="102">
        <v>46789</v>
      </c>
      <c r="E51" s="101">
        <v>0</v>
      </c>
      <c r="F51" s="17"/>
      <c r="G51" s="17"/>
      <c r="H51" s="17">
        <f t="shared" si="1"/>
        <v>0</v>
      </c>
    </row>
    <row r="52" spans="1:8" s="2" customFormat="1" ht="38.25" x14ac:dyDescent="0.2">
      <c r="A52" s="15" t="s">
        <v>69</v>
      </c>
      <c r="B52" s="103" t="s">
        <v>130</v>
      </c>
      <c r="C52" s="101">
        <f>350000+158000</f>
        <v>508000</v>
      </c>
      <c r="D52" s="102">
        <v>122843</v>
      </c>
      <c r="E52" s="101">
        <v>0</v>
      </c>
      <c r="F52" s="17"/>
      <c r="G52" s="17"/>
      <c r="H52" s="17">
        <f t="shared" si="1"/>
        <v>0</v>
      </c>
    </row>
    <row r="53" spans="1:8" s="2" customFormat="1" ht="13.5" x14ac:dyDescent="0.2">
      <c r="A53" s="50" t="s">
        <v>70</v>
      </c>
      <c r="B53" s="51" t="s">
        <v>71</v>
      </c>
      <c r="C53" s="52">
        <f>SUM(C54:C58)</f>
        <v>4641397</v>
      </c>
      <c r="D53" s="52">
        <f>SUM(D54:D58)</f>
        <v>2441385</v>
      </c>
      <c r="E53" s="52">
        <f t="shared" ref="E53:G53" si="9">SUM(E54:E58)</f>
        <v>0</v>
      </c>
      <c r="F53" s="52">
        <f t="shared" si="9"/>
        <v>0</v>
      </c>
      <c r="G53" s="52">
        <f t="shared" si="9"/>
        <v>0</v>
      </c>
      <c r="H53" s="17">
        <f t="shared" si="1"/>
        <v>0</v>
      </c>
    </row>
    <row r="54" spans="1:8" s="2" customFormat="1" x14ac:dyDescent="0.2">
      <c r="A54" s="15" t="s">
        <v>37</v>
      </c>
      <c r="B54" s="16" t="s">
        <v>72</v>
      </c>
      <c r="C54" s="17">
        <f>3427317+648260+100000</f>
        <v>4175577</v>
      </c>
      <c r="D54" s="63">
        <v>2205309</v>
      </c>
      <c r="E54" s="17">
        <v>0</v>
      </c>
      <c r="F54" s="17">
        <v>0</v>
      </c>
      <c r="G54" s="17">
        <v>0</v>
      </c>
      <c r="H54" s="17">
        <f t="shared" si="1"/>
        <v>0</v>
      </c>
    </row>
    <row r="55" spans="1:8" s="2" customFormat="1" x14ac:dyDescent="0.2">
      <c r="A55" s="15" t="s">
        <v>38</v>
      </c>
      <c r="B55" s="16" t="s">
        <v>73</v>
      </c>
      <c r="C55" s="17">
        <v>252000</v>
      </c>
      <c r="D55" s="63">
        <v>187245</v>
      </c>
      <c r="E55" s="17">
        <v>0</v>
      </c>
      <c r="F55" s="17"/>
      <c r="G55" s="17"/>
      <c r="H55" s="17">
        <f t="shared" si="1"/>
        <v>0</v>
      </c>
    </row>
    <row r="56" spans="1:8" s="2" customFormat="1" x14ac:dyDescent="0.2">
      <c r="A56" s="15" t="s">
        <v>39</v>
      </c>
      <c r="B56" s="16" t="s">
        <v>74</v>
      </c>
      <c r="C56" s="17">
        <v>102820</v>
      </c>
      <c r="D56" s="63"/>
      <c r="E56" s="17"/>
      <c r="F56" s="17">
        <v>0</v>
      </c>
      <c r="G56" s="17">
        <v>0</v>
      </c>
      <c r="H56" s="17">
        <f t="shared" si="1"/>
        <v>0</v>
      </c>
    </row>
    <row r="57" spans="1:8" s="2" customFormat="1" x14ac:dyDescent="0.2">
      <c r="A57" s="15" t="s">
        <v>41</v>
      </c>
      <c r="B57" s="16" t="s">
        <v>75</v>
      </c>
      <c r="C57" s="17">
        <v>111000</v>
      </c>
      <c r="D57" s="63"/>
      <c r="E57" s="17"/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43</v>
      </c>
      <c r="B58" s="16" t="s">
        <v>76</v>
      </c>
      <c r="C58" s="17">
        <v>0</v>
      </c>
      <c r="D58" s="63">
        <v>48831</v>
      </c>
      <c r="E58" s="17"/>
      <c r="F58" s="17">
        <v>0</v>
      </c>
      <c r="G58" s="17">
        <v>0</v>
      </c>
      <c r="H58" s="17">
        <f t="shared" si="1"/>
        <v>0</v>
      </c>
    </row>
    <row r="59" spans="1:8" s="2" customFormat="1" ht="13.5" x14ac:dyDescent="0.2">
      <c r="A59" s="50" t="s">
        <v>77</v>
      </c>
      <c r="B59" s="51" t="s">
        <v>78</v>
      </c>
      <c r="C59" s="52">
        <f>SUM(C60:C64)</f>
        <v>1153871.8191</v>
      </c>
      <c r="D59" s="52">
        <f>SUM(D60:D64)</f>
        <v>572911</v>
      </c>
      <c r="E59" s="52">
        <f t="shared" ref="E59:G59" si="10">SUM(E60:E64)</f>
        <v>0</v>
      </c>
      <c r="F59" s="52">
        <f t="shared" si="10"/>
        <v>0</v>
      </c>
      <c r="G59" s="52">
        <f t="shared" si="10"/>
        <v>0</v>
      </c>
      <c r="H59" s="17">
        <f t="shared" si="1"/>
        <v>0</v>
      </c>
    </row>
    <row r="60" spans="1:8" s="2" customFormat="1" x14ac:dyDescent="0.2">
      <c r="A60" s="15" t="s">
        <v>37</v>
      </c>
      <c r="B60" s="16" t="s">
        <v>79</v>
      </c>
      <c r="C60" s="17">
        <f>(C54+C56+C57+C55)*0.2003</f>
        <v>929671.81910000008</v>
      </c>
      <c r="D60" s="63">
        <v>442373</v>
      </c>
      <c r="E60" s="17">
        <f t="shared" ref="E60:G60" si="11">(E54+E56+E57+E55)*0.2003</f>
        <v>0</v>
      </c>
      <c r="F60" s="17">
        <f t="shared" si="11"/>
        <v>0</v>
      </c>
      <c r="G60" s="17">
        <f t="shared" si="11"/>
        <v>0</v>
      </c>
      <c r="H60" s="17">
        <f t="shared" si="1"/>
        <v>0</v>
      </c>
    </row>
    <row r="61" spans="1:8" s="2" customFormat="1" x14ac:dyDescent="0.2">
      <c r="A61" s="15" t="s">
        <v>38</v>
      </c>
      <c r="B61" s="16" t="s">
        <v>80</v>
      </c>
      <c r="C61" s="17">
        <v>101200</v>
      </c>
      <c r="D61" s="63">
        <v>102829</v>
      </c>
      <c r="E61" s="17"/>
      <c r="F61" s="17">
        <v>0</v>
      </c>
      <c r="G61" s="17">
        <v>0</v>
      </c>
      <c r="H61" s="17">
        <f t="shared" si="1"/>
        <v>0</v>
      </c>
    </row>
    <row r="62" spans="1:8" s="2" customFormat="1" x14ac:dyDescent="0.2">
      <c r="A62" s="15" t="s">
        <v>39</v>
      </c>
      <c r="B62" s="16" t="s">
        <v>81</v>
      </c>
      <c r="C62" s="17">
        <v>100000</v>
      </c>
      <c r="D62" s="63">
        <v>9916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41</v>
      </c>
      <c r="B63" s="16" t="s">
        <v>82</v>
      </c>
      <c r="C63" s="17">
        <v>20000</v>
      </c>
      <c r="D63" s="63">
        <v>12987</v>
      </c>
      <c r="E63" s="17">
        <v>0</v>
      </c>
      <c r="F63" s="17"/>
      <c r="G63" s="17"/>
      <c r="H63" s="17">
        <f t="shared" si="1"/>
        <v>0</v>
      </c>
    </row>
    <row r="64" spans="1:8" s="2" customFormat="1" x14ac:dyDescent="0.2">
      <c r="A64" s="15" t="s">
        <v>43</v>
      </c>
      <c r="B64" s="16" t="s">
        <v>83</v>
      </c>
      <c r="C64" s="17">
        <v>3000</v>
      </c>
      <c r="D64" s="63">
        <v>4806</v>
      </c>
      <c r="E64" s="17">
        <v>0</v>
      </c>
      <c r="F64" s="17"/>
      <c r="G64" s="17"/>
      <c r="H64" s="17">
        <f t="shared" si="1"/>
        <v>0</v>
      </c>
    </row>
    <row r="65" spans="1:8" s="2" customFormat="1" ht="13.5" x14ac:dyDescent="0.2">
      <c r="A65" s="50" t="s">
        <v>84</v>
      </c>
      <c r="B65" s="51" t="s">
        <v>85</v>
      </c>
      <c r="C65" s="52">
        <f>SUM(C66:C70)</f>
        <v>80550</v>
      </c>
      <c r="D65" s="52">
        <f>SUM(D66:D70)</f>
        <v>52314</v>
      </c>
      <c r="E65" s="52">
        <f t="shared" ref="E65:G65" si="12">SUM(E66:E70)</f>
        <v>0</v>
      </c>
      <c r="F65" s="52">
        <f t="shared" si="12"/>
        <v>0</v>
      </c>
      <c r="G65" s="52">
        <f t="shared" si="12"/>
        <v>0</v>
      </c>
      <c r="H65" s="17">
        <f t="shared" si="1"/>
        <v>0</v>
      </c>
    </row>
    <row r="66" spans="1:8" s="2" customFormat="1" x14ac:dyDescent="0.2">
      <c r="A66" s="15" t="s">
        <v>37</v>
      </c>
      <c r="B66" s="103" t="s">
        <v>86</v>
      </c>
      <c r="C66" s="101">
        <v>650</v>
      </c>
      <c r="D66" s="102">
        <v>628</v>
      </c>
      <c r="E66" s="101">
        <v>0</v>
      </c>
      <c r="F66" s="17">
        <v>0</v>
      </c>
      <c r="G66" s="17">
        <v>0</v>
      </c>
      <c r="H66" s="17">
        <f t="shared" si="1"/>
        <v>0</v>
      </c>
    </row>
    <row r="67" spans="1:8" s="2" customFormat="1" x14ac:dyDescent="0.2">
      <c r="A67" s="15" t="s">
        <v>38</v>
      </c>
      <c r="B67" s="16" t="s">
        <v>87</v>
      </c>
      <c r="C67" s="32">
        <v>72000</v>
      </c>
      <c r="D67" s="68">
        <v>44419</v>
      </c>
      <c r="E67" s="32"/>
      <c r="F67" s="32">
        <v>0</v>
      </c>
      <c r="G67" s="32">
        <v>0</v>
      </c>
      <c r="H67" s="17">
        <f t="shared" si="1"/>
        <v>0</v>
      </c>
    </row>
    <row r="68" spans="1:8" s="2" customFormat="1" x14ac:dyDescent="0.2">
      <c r="A68" s="15" t="s">
        <v>39</v>
      </c>
      <c r="B68" s="16" t="s">
        <v>88</v>
      </c>
      <c r="C68" s="17">
        <v>2000</v>
      </c>
      <c r="D68" s="63">
        <v>3373</v>
      </c>
      <c r="E68" s="17"/>
      <c r="F68" s="17"/>
      <c r="G68" s="17"/>
      <c r="H68" s="17">
        <f t="shared" si="1"/>
        <v>0</v>
      </c>
    </row>
    <row r="69" spans="1:8" s="2" customFormat="1" x14ac:dyDescent="0.2">
      <c r="A69" s="15" t="s">
        <v>41</v>
      </c>
      <c r="B69" s="16" t="s">
        <v>89</v>
      </c>
      <c r="C69" s="17">
        <v>300</v>
      </c>
      <c r="D69" s="63"/>
      <c r="E69" s="17"/>
      <c r="F69" s="17"/>
      <c r="G69" s="17"/>
      <c r="H69" s="17">
        <f t="shared" si="1"/>
        <v>0</v>
      </c>
    </row>
    <row r="70" spans="1:8" s="2" customFormat="1" x14ac:dyDescent="0.2">
      <c r="A70" s="15" t="s">
        <v>43</v>
      </c>
      <c r="B70" s="103" t="s">
        <v>90</v>
      </c>
      <c r="C70" s="101">
        <v>5600</v>
      </c>
      <c r="D70" s="102">
        <v>3894</v>
      </c>
      <c r="E70" s="101">
        <v>0</v>
      </c>
      <c r="F70" s="17"/>
      <c r="G70" s="17"/>
      <c r="H70" s="17">
        <f t="shared" si="1"/>
        <v>0</v>
      </c>
    </row>
    <row r="71" spans="1:8" s="2" customFormat="1" ht="13.5" x14ac:dyDescent="0.2">
      <c r="A71" s="50" t="s">
        <v>91</v>
      </c>
      <c r="B71" s="51" t="s">
        <v>92</v>
      </c>
      <c r="C71" s="52">
        <f>SUM(C72:C73)</f>
        <v>110000</v>
      </c>
      <c r="D71" s="52">
        <f>SUM(D72:D73)</f>
        <v>49781</v>
      </c>
      <c r="E71" s="52">
        <f t="shared" ref="E71:G71" si="13">SUM(E72:E73)</f>
        <v>0</v>
      </c>
      <c r="F71" s="52">
        <f t="shared" si="13"/>
        <v>0</v>
      </c>
      <c r="G71" s="52">
        <f t="shared" si="13"/>
        <v>0</v>
      </c>
      <c r="H71" s="17">
        <f t="shared" si="1"/>
        <v>0</v>
      </c>
    </row>
    <row r="72" spans="1:8" s="2" customFormat="1" x14ac:dyDescent="0.2">
      <c r="A72" s="15" t="s">
        <v>37</v>
      </c>
      <c r="B72" s="16" t="s">
        <v>93</v>
      </c>
      <c r="C72" s="17">
        <v>53000</v>
      </c>
      <c r="D72" s="63">
        <v>24568</v>
      </c>
      <c r="E72" s="17">
        <v>0</v>
      </c>
      <c r="F72" s="17">
        <v>0</v>
      </c>
      <c r="G72" s="17">
        <v>0</v>
      </c>
      <c r="H72" s="17">
        <f t="shared" si="1"/>
        <v>0</v>
      </c>
    </row>
    <row r="73" spans="1:8" s="2" customFormat="1" x14ac:dyDescent="0.2">
      <c r="A73" s="15" t="s">
        <v>38</v>
      </c>
      <c r="B73" s="16" t="s">
        <v>94</v>
      </c>
      <c r="C73" s="17">
        <v>57000</v>
      </c>
      <c r="D73" s="63">
        <v>25213</v>
      </c>
      <c r="E73" s="17">
        <v>0</v>
      </c>
      <c r="F73" s="17"/>
      <c r="G73" s="17"/>
      <c r="H73" s="17">
        <f t="shared" si="1"/>
        <v>0</v>
      </c>
    </row>
    <row r="74" spans="1:8" s="2" customFormat="1" ht="13.5" x14ac:dyDescent="0.2">
      <c r="A74" s="50" t="s">
        <v>95</v>
      </c>
      <c r="B74" s="51" t="s">
        <v>96</v>
      </c>
      <c r="C74" s="52">
        <f>SUM(C75:C76)</f>
        <v>85000</v>
      </c>
      <c r="D74" s="52">
        <f>SUM(D75:D76)</f>
        <v>49264</v>
      </c>
      <c r="E74" s="52">
        <f t="shared" ref="E74:G74" si="14">SUM(E75:E76)</f>
        <v>0</v>
      </c>
      <c r="F74" s="52">
        <f t="shared" si="14"/>
        <v>0</v>
      </c>
      <c r="G74" s="52">
        <f t="shared" si="14"/>
        <v>0</v>
      </c>
      <c r="H74" s="17">
        <f t="shared" ref="H74:H99" si="15">SUM(F74-G74)</f>
        <v>0</v>
      </c>
    </row>
    <row r="75" spans="1:8" s="2" customFormat="1" x14ac:dyDescent="0.2">
      <c r="A75" s="15" t="s">
        <v>37</v>
      </c>
      <c r="B75" s="16" t="s">
        <v>97</v>
      </c>
      <c r="C75" s="17">
        <v>5000</v>
      </c>
      <c r="D75" s="63">
        <v>1885</v>
      </c>
      <c r="E75" s="17"/>
      <c r="F75" s="17"/>
      <c r="G75" s="17"/>
      <c r="H75" s="17">
        <f t="shared" si="15"/>
        <v>0</v>
      </c>
    </row>
    <row r="76" spans="1:8" s="2" customFormat="1" x14ac:dyDescent="0.2">
      <c r="A76" s="15" t="s">
        <v>38</v>
      </c>
      <c r="B76" s="16" t="s">
        <v>129</v>
      </c>
      <c r="C76" s="17">
        <v>80000</v>
      </c>
      <c r="D76" s="63">
        <v>47379</v>
      </c>
      <c r="E76" s="17"/>
      <c r="F76" s="17"/>
      <c r="G76" s="17"/>
      <c r="H76" s="17">
        <f t="shared" si="15"/>
        <v>0</v>
      </c>
    </row>
    <row r="77" spans="1:8" s="2" customFormat="1" ht="13.5" x14ac:dyDescent="0.2">
      <c r="A77" s="50" t="s">
        <v>98</v>
      </c>
      <c r="B77" s="51" t="s">
        <v>99</v>
      </c>
      <c r="C77" s="52">
        <f>SUM(C78:C80)</f>
        <v>462000</v>
      </c>
      <c r="D77" s="52">
        <f>SUM(D78:D80)</f>
        <v>237408</v>
      </c>
      <c r="E77" s="52">
        <f t="shared" ref="E77:G77" si="16">SUM(E78:E80)</f>
        <v>0</v>
      </c>
      <c r="F77" s="52">
        <f t="shared" si="16"/>
        <v>0</v>
      </c>
      <c r="G77" s="52">
        <f t="shared" si="16"/>
        <v>0</v>
      </c>
      <c r="H77" s="17">
        <f t="shared" si="15"/>
        <v>0</v>
      </c>
    </row>
    <row r="78" spans="1:8" s="2" customFormat="1" x14ac:dyDescent="0.2">
      <c r="A78" s="15" t="s">
        <v>37</v>
      </c>
      <c r="B78" s="16" t="s">
        <v>100</v>
      </c>
      <c r="C78" s="17">
        <v>0</v>
      </c>
      <c r="D78" s="17"/>
      <c r="E78" s="17"/>
      <c r="F78" s="17"/>
      <c r="G78" s="17"/>
      <c r="H78" s="17">
        <f t="shared" si="15"/>
        <v>0</v>
      </c>
    </row>
    <row r="79" spans="1:8" s="2" customFormat="1" x14ac:dyDescent="0.2">
      <c r="A79" s="15" t="s">
        <v>39</v>
      </c>
      <c r="B79" s="16" t="s">
        <v>101</v>
      </c>
      <c r="C79" s="17">
        <v>20000</v>
      </c>
      <c r="D79" s="63">
        <v>13620</v>
      </c>
      <c r="E79" s="17"/>
      <c r="F79" s="17"/>
      <c r="G79" s="17"/>
      <c r="H79" s="17">
        <f t="shared" si="15"/>
        <v>0</v>
      </c>
    </row>
    <row r="80" spans="1:8" s="2" customFormat="1" ht="13.5" x14ac:dyDescent="0.2">
      <c r="A80" s="59" t="s">
        <v>41</v>
      </c>
      <c r="B80" s="60" t="s">
        <v>133</v>
      </c>
      <c r="C80" s="61">
        <f>SUM(C81:C82)</f>
        <v>442000</v>
      </c>
      <c r="D80" s="61">
        <f>SUM(D81:D82)</f>
        <v>223788</v>
      </c>
      <c r="E80" s="61">
        <f t="shared" ref="E80:G80" si="17">SUM(E81:E82)</f>
        <v>0</v>
      </c>
      <c r="F80" s="61">
        <f t="shared" si="17"/>
        <v>0</v>
      </c>
      <c r="G80" s="61">
        <f t="shared" si="17"/>
        <v>0</v>
      </c>
      <c r="H80" s="17">
        <f t="shared" si="15"/>
        <v>0</v>
      </c>
    </row>
    <row r="81" spans="1:8" s="2" customFormat="1" x14ac:dyDescent="0.2">
      <c r="A81" s="15" t="s">
        <v>102</v>
      </c>
      <c r="B81" s="16" t="s">
        <v>131</v>
      </c>
      <c r="C81" s="17">
        <f>93000+69000</f>
        <v>162000</v>
      </c>
      <c r="D81" s="63">
        <v>108858</v>
      </c>
      <c r="E81" s="17"/>
      <c r="F81" s="17"/>
      <c r="G81" s="17"/>
      <c r="H81" s="17">
        <f t="shared" si="15"/>
        <v>0</v>
      </c>
    </row>
    <row r="82" spans="1:8" s="2" customFormat="1" ht="25.5" x14ac:dyDescent="0.2">
      <c r="A82" s="15" t="s">
        <v>103</v>
      </c>
      <c r="B82" s="16" t="s">
        <v>132</v>
      </c>
      <c r="C82" s="17">
        <v>280000</v>
      </c>
      <c r="D82" s="63">
        <v>114930</v>
      </c>
      <c r="E82" s="17"/>
      <c r="F82" s="17"/>
      <c r="G82" s="17"/>
      <c r="H82" s="17">
        <f t="shared" si="15"/>
        <v>0</v>
      </c>
    </row>
    <row r="83" spans="1:8" s="2" customFormat="1" ht="13.5" x14ac:dyDescent="0.2">
      <c r="A83" s="50" t="s">
        <v>104</v>
      </c>
      <c r="B83" s="51" t="s">
        <v>105</v>
      </c>
      <c r="C83" s="52">
        <f>SUM(C84:C86)</f>
        <v>279528</v>
      </c>
      <c r="D83" s="52">
        <f>SUM(D84:D86)</f>
        <v>104605</v>
      </c>
      <c r="E83" s="52">
        <f t="shared" ref="E83:G83" si="18">SUM(E84:E86)</f>
        <v>0</v>
      </c>
      <c r="F83" s="52">
        <f t="shared" si="18"/>
        <v>0</v>
      </c>
      <c r="G83" s="52">
        <f t="shared" si="18"/>
        <v>0</v>
      </c>
      <c r="H83" s="17">
        <f t="shared" si="15"/>
        <v>0</v>
      </c>
    </row>
    <row r="84" spans="1:8" s="2" customFormat="1" x14ac:dyDescent="0.2">
      <c r="A84" s="15" t="s">
        <v>37</v>
      </c>
      <c r="B84" s="16" t="s">
        <v>106</v>
      </c>
      <c r="C84" s="17">
        <v>8000</v>
      </c>
      <c r="D84" s="63">
        <v>5968</v>
      </c>
      <c r="E84" s="17"/>
      <c r="F84" s="17"/>
      <c r="G84" s="17"/>
      <c r="H84" s="17">
        <f t="shared" si="15"/>
        <v>0</v>
      </c>
    </row>
    <row r="85" spans="1:8" s="2" customFormat="1" x14ac:dyDescent="0.2">
      <c r="A85" s="15" t="s">
        <v>38</v>
      </c>
      <c r="B85" s="16" t="s">
        <v>127</v>
      </c>
      <c r="C85" s="17">
        <v>4000</v>
      </c>
      <c r="D85" s="63">
        <v>1927</v>
      </c>
      <c r="E85" s="17"/>
      <c r="F85" s="17"/>
      <c r="G85" s="17"/>
      <c r="H85" s="17">
        <f t="shared" si="15"/>
        <v>0</v>
      </c>
    </row>
    <row r="86" spans="1:8" s="2" customFormat="1" x14ac:dyDescent="0.2">
      <c r="A86" s="15" t="s">
        <v>39</v>
      </c>
      <c r="B86" s="16" t="s">
        <v>126</v>
      </c>
      <c r="C86" s="17">
        <f>158000+59528+50000</f>
        <v>267528</v>
      </c>
      <c r="D86" s="63">
        <f>86859+9851</f>
        <v>96710</v>
      </c>
      <c r="E86" s="17"/>
      <c r="F86" s="17"/>
      <c r="G86" s="17"/>
      <c r="H86" s="17">
        <f t="shared" si="15"/>
        <v>0</v>
      </c>
    </row>
    <row r="87" spans="1:8" s="2" customFormat="1" ht="13.5" x14ac:dyDescent="0.2">
      <c r="A87" s="50" t="s">
        <v>107</v>
      </c>
      <c r="B87" s="51" t="s">
        <v>108</v>
      </c>
      <c r="C87" s="52">
        <v>50000</v>
      </c>
      <c r="D87" s="52">
        <v>4085</v>
      </c>
      <c r="E87" s="52">
        <v>0</v>
      </c>
      <c r="F87" s="52">
        <v>0</v>
      </c>
      <c r="G87" s="52">
        <v>0</v>
      </c>
      <c r="H87" s="17">
        <f t="shared" si="15"/>
        <v>0</v>
      </c>
    </row>
    <row r="88" spans="1:8" s="2" customFormat="1" ht="13.5" x14ac:dyDescent="0.2">
      <c r="A88" s="50" t="s">
        <v>109</v>
      </c>
      <c r="B88" s="51" t="s">
        <v>110</v>
      </c>
      <c r="C88" s="52"/>
      <c r="D88" s="52"/>
      <c r="E88" s="52"/>
      <c r="F88" s="52"/>
      <c r="G88" s="52"/>
      <c r="H88" s="17">
        <f t="shared" si="15"/>
        <v>0</v>
      </c>
    </row>
    <row r="89" spans="1:8" s="2" customFormat="1" x14ac:dyDescent="0.2">
      <c r="A89" s="15"/>
      <c r="B89" s="33" t="s">
        <v>111</v>
      </c>
      <c r="C89" s="17">
        <v>0</v>
      </c>
      <c r="D89" s="17"/>
      <c r="E89" s="17">
        <v>0</v>
      </c>
      <c r="F89" s="17">
        <v>0</v>
      </c>
      <c r="G89" s="17">
        <v>0</v>
      </c>
      <c r="H89" s="17">
        <f t="shared" si="15"/>
        <v>0</v>
      </c>
    </row>
    <row r="90" spans="1:8" s="2" customFormat="1" ht="13.5" thickBot="1" x14ac:dyDescent="0.25">
      <c r="A90" s="24"/>
      <c r="B90" s="25"/>
      <c r="C90" s="26">
        <v>0</v>
      </c>
      <c r="D90" s="26"/>
      <c r="E90" s="26">
        <v>0</v>
      </c>
      <c r="F90" s="26">
        <v>0</v>
      </c>
      <c r="G90" s="26">
        <v>0</v>
      </c>
      <c r="H90" s="17">
        <f t="shared" si="15"/>
        <v>0</v>
      </c>
    </row>
    <row r="91" spans="1:8" s="2" customFormat="1" ht="21" hidden="1" customHeight="1" x14ac:dyDescent="0.2">
      <c r="A91" s="27" t="s">
        <v>112</v>
      </c>
      <c r="B91" s="28" t="s">
        <v>113</v>
      </c>
      <c r="C91" s="29"/>
      <c r="D91" s="29"/>
      <c r="E91" s="29"/>
      <c r="F91" s="29"/>
      <c r="G91" s="29"/>
      <c r="H91" s="17">
        <f t="shared" si="15"/>
        <v>0</v>
      </c>
    </row>
    <row r="92" spans="1:8" s="2" customFormat="1" ht="14.25" hidden="1" customHeight="1" x14ac:dyDescent="0.2">
      <c r="A92" s="15"/>
      <c r="B92" s="16" t="s">
        <v>114</v>
      </c>
      <c r="C92" s="17"/>
      <c r="D92" s="17"/>
      <c r="E92" s="17"/>
      <c r="F92" s="17"/>
      <c r="G92" s="17"/>
      <c r="H92" s="17">
        <f t="shared" si="15"/>
        <v>0</v>
      </c>
    </row>
    <row r="93" spans="1:8" s="2" customFormat="1" ht="15" hidden="1" customHeight="1" x14ac:dyDescent="0.2">
      <c r="A93" s="34"/>
      <c r="B93" s="35" t="s">
        <v>115</v>
      </c>
      <c r="C93" s="36"/>
      <c r="D93" s="36"/>
      <c r="E93" s="36"/>
      <c r="F93" s="36"/>
      <c r="G93" s="36"/>
      <c r="H93" s="17">
        <f t="shared" si="15"/>
        <v>0</v>
      </c>
    </row>
    <row r="94" spans="1:8" s="2" customFormat="1" ht="14.25" thickTop="1" thickBot="1" x14ac:dyDescent="0.25">
      <c r="A94" s="135" t="s">
        <v>116</v>
      </c>
      <c r="B94" s="37" t="s">
        <v>117</v>
      </c>
      <c r="C94" s="136">
        <f>C9-C26</f>
        <v>-1805039.8191</v>
      </c>
      <c r="D94" s="137">
        <f>D9-D26</f>
        <v>348266.74000000022</v>
      </c>
      <c r="E94" s="136">
        <f t="shared" ref="E94:G94" si="19">E9-E26</f>
        <v>0</v>
      </c>
      <c r="F94" s="136">
        <f t="shared" si="19"/>
        <v>0</v>
      </c>
      <c r="G94" s="136">
        <f t="shared" si="19"/>
        <v>0</v>
      </c>
      <c r="H94" s="17">
        <f t="shared" si="15"/>
        <v>0</v>
      </c>
    </row>
    <row r="95" spans="1:8" s="2" customFormat="1" ht="14.25" thickTop="1" thickBot="1" x14ac:dyDescent="0.25">
      <c r="A95" s="135"/>
      <c r="B95" s="25" t="s">
        <v>118</v>
      </c>
      <c r="C95" s="136"/>
      <c r="D95" s="137"/>
      <c r="E95" s="136"/>
      <c r="F95" s="136"/>
      <c r="G95" s="136"/>
      <c r="H95" s="17">
        <f t="shared" si="15"/>
        <v>0</v>
      </c>
    </row>
    <row r="96" spans="1:8" s="2" customFormat="1" ht="27" thickTop="1" thickBot="1" x14ac:dyDescent="0.25">
      <c r="A96" s="75" t="s">
        <v>119</v>
      </c>
      <c r="B96" s="38" t="s">
        <v>120</v>
      </c>
      <c r="C96" s="39">
        <f>C97</f>
        <v>3000</v>
      </c>
      <c r="D96" s="39"/>
      <c r="E96" s="39">
        <f t="shared" ref="E96:G96" si="20">E97</f>
        <v>0</v>
      </c>
      <c r="F96" s="39">
        <f t="shared" si="20"/>
        <v>0</v>
      </c>
      <c r="G96" s="39">
        <f t="shared" si="20"/>
        <v>0</v>
      </c>
      <c r="H96" s="17">
        <f t="shared" si="15"/>
        <v>0</v>
      </c>
    </row>
    <row r="97" spans="1:8" s="2" customFormat="1" ht="14.25" thickTop="1" thickBot="1" x14ac:dyDescent="0.25">
      <c r="A97" s="75"/>
      <c r="B97" s="38" t="s">
        <v>121</v>
      </c>
      <c r="C97" s="39">
        <v>3000</v>
      </c>
      <c r="D97" s="39"/>
      <c r="E97" s="39"/>
      <c r="F97" s="39"/>
      <c r="G97" s="39"/>
      <c r="H97" s="17">
        <f t="shared" si="15"/>
        <v>0</v>
      </c>
    </row>
    <row r="98" spans="1:8" s="2" customFormat="1" ht="14.25" thickTop="1" thickBot="1" x14ac:dyDescent="0.25">
      <c r="A98" s="135" t="s">
        <v>119</v>
      </c>
      <c r="B98" s="40" t="s">
        <v>122</v>
      </c>
      <c r="C98" s="136">
        <f>C94-C96</f>
        <v>-1808039.8191</v>
      </c>
      <c r="D98" s="71"/>
      <c r="E98" s="136">
        <f t="shared" ref="E98:G98" si="21">E94-E96</f>
        <v>0</v>
      </c>
      <c r="F98" s="136">
        <f t="shared" si="21"/>
        <v>0</v>
      </c>
      <c r="G98" s="136">
        <f t="shared" si="21"/>
        <v>0</v>
      </c>
      <c r="H98" s="17">
        <f t="shared" si="15"/>
        <v>0</v>
      </c>
    </row>
    <row r="99" spans="1:8" s="2" customFormat="1" ht="11.25" customHeight="1" thickTop="1" thickBot="1" x14ac:dyDescent="0.25">
      <c r="A99" s="135"/>
      <c r="B99" s="25" t="s">
        <v>123</v>
      </c>
      <c r="C99" s="136"/>
      <c r="D99" s="71"/>
      <c r="E99" s="136"/>
      <c r="F99" s="136"/>
      <c r="G99" s="136"/>
      <c r="H99" s="17">
        <f t="shared" si="15"/>
        <v>0</v>
      </c>
    </row>
    <row r="100" spans="1:8" s="2" customFormat="1" ht="13.5" thickTop="1" x14ac:dyDescent="0.2">
      <c r="A100" s="1"/>
      <c r="C100" s="3"/>
      <c r="D100" s="3"/>
      <c r="E100" s="3"/>
      <c r="F100" s="3">
        <f>SUM(F27-F54-F60)</f>
        <v>0</v>
      </c>
      <c r="G100" s="3"/>
    </row>
    <row r="101" spans="1:8" s="2" customFormat="1" x14ac:dyDescent="0.2">
      <c r="A101" s="1"/>
      <c r="C101" s="3"/>
      <c r="D101" s="3"/>
      <c r="E101" s="3"/>
      <c r="F101" s="3"/>
      <c r="G101" s="3"/>
    </row>
  </sheetData>
  <mergeCells count="21">
    <mergeCell ref="G16:G17"/>
    <mergeCell ref="G94:G95"/>
    <mergeCell ref="G98:G99"/>
    <mergeCell ref="A98:A99"/>
    <mergeCell ref="C98:C99"/>
    <mergeCell ref="F98:F99"/>
    <mergeCell ref="E98:E99"/>
    <mergeCell ref="E94:E95"/>
    <mergeCell ref="F94:F95"/>
    <mergeCell ref="E16:E17"/>
    <mergeCell ref="F16:F17"/>
    <mergeCell ref="A94:A95"/>
    <mergeCell ref="C94:C95"/>
    <mergeCell ref="D94:D95"/>
    <mergeCell ref="A16:A17"/>
    <mergeCell ref="C16:C17"/>
    <mergeCell ref="A13:A14"/>
    <mergeCell ref="B3:G3"/>
    <mergeCell ref="A5:A7"/>
    <mergeCell ref="B5:B7"/>
    <mergeCell ref="C5:C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workbookViewId="0">
      <selection activeCell="H10" sqref="H10"/>
    </sheetView>
  </sheetViews>
  <sheetFormatPr defaultRowHeight="12.75" x14ac:dyDescent="0.2"/>
  <cols>
    <col min="1" max="1" width="5.42578125" customWidth="1"/>
    <col min="2" max="2" width="49.42578125" bestFit="1" customWidth="1"/>
    <col min="3" max="4" width="16" hidden="1" customWidth="1"/>
    <col min="5" max="5" width="7" bestFit="1" customWidth="1"/>
    <col min="6" max="6" width="14.140625" customWidth="1"/>
    <col min="7" max="7" width="11.7109375" bestFit="1" customWidth="1"/>
    <col min="8" max="8" width="15.140625" customWidth="1"/>
    <col min="9" max="9" width="14.7109375" bestFit="1" customWidth="1"/>
  </cols>
  <sheetData>
    <row r="1" spans="1:8" s="6" customFormat="1" ht="18" x14ac:dyDescent="0.25">
      <c r="A1" s="4"/>
      <c r="B1" s="80" t="s">
        <v>187</v>
      </c>
      <c r="C1" s="7"/>
      <c r="D1" s="7"/>
      <c r="E1" s="7"/>
      <c r="F1" s="7"/>
      <c r="G1" s="7"/>
    </row>
    <row r="2" spans="1:8" s="2" customFormat="1" x14ac:dyDescent="0.2">
      <c r="A2" s="2" t="s">
        <v>192</v>
      </c>
    </row>
    <row r="3" spans="1:8" s="2" customFormat="1" x14ac:dyDescent="0.2">
      <c r="A3" s="1"/>
      <c r="B3" s="131" t="s">
        <v>227</v>
      </c>
      <c r="C3" s="131"/>
      <c r="D3" s="131"/>
      <c r="E3" s="131"/>
      <c r="F3" s="131"/>
      <c r="G3" s="131"/>
    </row>
    <row r="4" spans="1:8" s="2" customFormat="1" ht="13.5" thickBot="1" x14ac:dyDescent="0.25">
      <c r="A4" s="1" t="s">
        <v>188</v>
      </c>
      <c r="C4" s="3"/>
      <c r="D4" s="3"/>
      <c r="E4" s="3"/>
      <c r="F4" s="3"/>
      <c r="G4" s="3" t="s">
        <v>0</v>
      </c>
    </row>
    <row r="5" spans="1:8" s="2" customFormat="1" ht="14.25" thickTop="1" thickBot="1" x14ac:dyDescent="0.25">
      <c r="A5" s="132" t="s">
        <v>1</v>
      </c>
      <c r="B5" s="133" t="s">
        <v>2</v>
      </c>
      <c r="C5" s="134" t="s">
        <v>125</v>
      </c>
      <c r="D5" s="62" t="s">
        <v>135</v>
      </c>
      <c r="E5" s="55" t="s">
        <v>142</v>
      </c>
      <c r="F5" s="55" t="s">
        <v>250</v>
      </c>
      <c r="G5" s="55" t="s">
        <v>141</v>
      </c>
      <c r="H5" s="129" t="s">
        <v>143</v>
      </c>
    </row>
    <row r="6" spans="1:8" s="2" customFormat="1" ht="14.25" thickTop="1" thickBot="1" x14ac:dyDescent="0.25">
      <c r="A6" s="132"/>
      <c r="B6" s="133"/>
      <c r="C6" s="134"/>
      <c r="D6" s="55"/>
      <c r="E6" s="55"/>
      <c r="F6" s="55"/>
      <c r="G6" s="55"/>
      <c r="H6" s="129" t="s">
        <v>3</v>
      </c>
    </row>
    <row r="7" spans="1:8" s="2" customFormat="1" ht="13.5" thickTop="1" x14ac:dyDescent="0.2">
      <c r="A7" s="132"/>
      <c r="B7" s="133"/>
      <c r="C7" s="134"/>
      <c r="D7" s="55"/>
      <c r="E7" s="55"/>
      <c r="F7" s="55"/>
      <c r="G7" s="55"/>
      <c r="H7" s="129" t="s">
        <v>4</v>
      </c>
    </row>
    <row r="8" spans="1:8" s="14" customFormat="1" ht="9" thickBot="1" x14ac:dyDescent="0.2">
      <c r="A8" s="10">
        <v>1</v>
      </c>
      <c r="B8" s="11">
        <v>2</v>
      </c>
      <c r="C8" s="12">
        <v>4</v>
      </c>
      <c r="D8" s="56"/>
      <c r="E8" s="56">
        <v>11</v>
      </c>
      <c r="F8" s="56">
        <v>13</v>
      </c>
      <c r="G8" s="56">
        <v>13</v>
      </c>
      <c r="H8" s="13">
        <v>5</v>
      </c>
    </row>
    <row r="9" spans="1:8" s="2" customFormat="1" ht="13.5" thickTop="1" x14ac:dyDescent="0.2">
      <c r="A9" s="15" t="s">
        <v>5</v>
      </c>
      <c r="B9" s="16" t="s">
        <v>6</v>
      </c>
      <c r="C9" s="17">
        <f>C10+C13+C14+C18+C19+C25+C16</f>
        <v>6961977</v>
      </c>
      <c r="D9" s="63">
        <f>D10+D13+D14+D18+D19+D25+D16</f>
        <v>4801037.74</v>
      </c>
      <c r="E9" s="17">
        <f t="shared" ref="E9:G9" si="0">E10+E13+E14+E18+E19+E25+E16</f>
        <v>0</v>
      </c>
      <c r="F9" s="17">
        <f t="shared" si="0"/>
        <v>0</v>
      </c>
      <c r="G9" s="17">
        <f t="shared" si="0"/>
        <v>0</v>
      </c>
      <c r="H9" s="17">
        <f>SUM(F9-G9)</f>
        <v>0</v>
      </c>
    </row>
    <row r="10" spans="1:8" s="2" customFormat="1" x14ac:dyDescent="0.2">
      <c r="A10" s="15">
        <v>1</v>
      </c>
      <c r="B10" s="16" t="s">
        <v>7</v>
      </c>
      <c r="C10" s="17">
        <v>1430000</v>
      </c>
      <c r="D10" s="63">
        <f>655174+17254</f>
        <v>672428</v>
      </c>
      <c r="E10" s="17"/>
      <c r="F10" s="17"/>
      <c r="G10" s="17"/>
      <c r="H10" s="17">
        <f t="shared" ref="H10:H73" si="1">SUM(F10-G10)</f>
        <v>0</v>
      </c>
    </row>
    <row r="11" spans="1:8" s="2" customFormat="1" x14ac:dyDescent="0.2">
      <c r="A11" s="73" t="s">
        <v>8</v>
      </c>
      <c r="B11" s="18" t="s">
        <v>9</v>
      </c>
      <c r="C11" s="17">
        <v>1350000</v>
      </c>
      <c r="D11" s="63">
        <v>655174</v>
      </c>
      <c r="E11" s="17"/>
      <c r="F11" s="17"/>
      <c r="G11" s="17"/>
      <c r="H11" s="17">
        <f t="shared" si="1"/>
        <v>0</v>
      </c>
    </row>
    <row r="12" spans="1:8" s="2" customFormat="1" x14ac:dyDescent="0.2">
      <c r="A12" s="15" t="s">
        <v>10</v>
      </c>
      <c r="B12" s="19" t="s">
        <v>11</v>
      </c>
      <c r="C12" s="17">
        <v>1350000</v>
      </c>
      <c r="D12" s="63">
        <f>642457+12717</f>
        <v>655174</v>
      </c>
      <c r="E12" s="17"/>
      <c r="F12" s="17"/>
      <c r="G12" s="17"/>
      <c r="H12" s="17">
        <f t="shared" si="1"/>
        <v>0</v>
      </c>
    </row>
    <row r="13" spans="1:8" s="2" customFormat="1" x14ac:dyDescent="0.2">
      <c r="A13" s="130" t="s">
        <v>12</v>
      </c>
      <c r="B13" s="20" t="s">
        <v>13</v>
      </c>
      <c r="C13" s="74">
        <v>1710000</v>
      </c>
      <c r="D13" s="64">
        <v>1110000</v>
      </c>
      <c r="E13" s="74"/>
      <c r="F13" s="127">
        <v>0</v>
      </c>
      <c r="G13" s="127">
        <v>0</v>
      </c>
      <c r="H13" s="17">
        <f t="shared" si="1"/>
        <v>0</v>
      </c>
    </row>
    <row r="14" spans="1:8" s="2" customFormat="1" x14ac:dyDescent="0.2">
      <c r="A14" s="130"/>
      <c r="B14" s="20" t="s">
        <v>14</v>
      </c>
      <c r="C14" s="74">
        <v>3145537</v>
      </c>
      <c r="D14" s="64">
        <v>2565537</v>
      </c>
      <c r="E14" s="74"/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21" t="s">
        <v>15</v>
      </c>
      <c r="B15" s="19"/>
      <c r="C15" s="17"/>
      <c r="D15" s="63"/>
      <c r="E15" s="17"/>
      <c r="F15" s="17"/>
      <c r="G15" s="17"/>
      <c r="H15" s="17">
        <f t="shared" si="1"/>
        <v>0</v>
      </c>
    </row>
    <row r="16" spans="1:8" s="2" customFormat="1" x14ac:dyDescent="0.2">
      <c r="A16" s="130" t="s">
        <v>16</v>
      </c>
      <c r="B16" s="22" t="s">
        <v>128</v>
      </c>
      <c r="C16" s="138">
        <v>86440</v>
      </c>
      <c r="D16" s="64"/>
      <c r="E16" s="138"/>
      <c r="F16" s="138"/>
      <c r="G16" s="138"/>
      <c r="H16" s="17">
        <f t="shared" si="1"/>
        <v>0</v>
      </c>
    </row>
    <row r="17" spans="1:8" s="2" customFormat="1" x14ac:dyDescent="0.2">
      <c r="A17" s="130"/>
      <c r="B17" s="23"/>
      <c r="C17" s="138"/>
      <c r="D17" s="64">
        <v>91470</v>
      </c>
      <c r="E17" s="138"/>
      <c r="F17" s="138"/>
      <c r="G17" s="138"/>
      <c r="H17" s="17">
        <f t="shared" si="1"/>
        <v>0</v>
      </c>
    </row>
    <row r="18" spans="1:8" s="2" customFormat="1" x14ac:dyDescent="0.2">
      <c r="A18" s="15" t="s">
        <v>17</v>
      </c>
      <c r="B18" s="16" t="s">
        <v>18</v>
      </c>
      <c r="C18" s="17"/>
      <c r="D18" s="63"/>
      <c r="E18" s="17"/>
      <c r="F18" s="17"/>
      <c r="G18" s="17"/>
      <c r="H18" s="17">
        <f t="shared" si="1"/>
        <v>0</v>
      </c>
    </row>
    <row r="19" spans="1:8" s="2" customFormat="1" x14ac:dyDescent="0.2">
      <c r="A19" s="15" t="s">
        <v>19</v>
      </c>
      <c r="B19" s="16" t="s">
        <v>20</v>
      </c>
      <c r="C19" s="17">
        <f>C20+C21+C22</f>
        <v>0</v>
      </c>
      <c r="D19" s="63"/>
      <c r="E19" s="17">
        <f t="shared" ref="E19:G19" si="2">E20+E21+E22</f>
        <v>0</v>
      </c>
      <c r="F19" s="17">
        <f t="shared" si="2"/>
        <v>0</v>
      </c>
      <c r="G19" s="17">
        <f t="shared" si="2"/>
        <v>0</v>
      </c>
      <c r="H19" s="17">
        <f t="shared" si="1"/>
        <v>0</v>
      </c>
    </row>
    <row r="20" spans="1:8" s="2" customFormat="1" x14ac:dyDescent="0.2">
      <c r="A20" s="15" t="s">
        <v>21</v>
      </c>
      <c r="B20" s="16" t="s">
        <v>22</v>
      </c>
      <c r="C20" s="74"/>
      <c r="D20" s="64"/>
      <c r="E20" s="74"/>
      <c r="F20" s="127"/>
      <c r="G20" s="127"/>
      <c r="H20" s="17">
        <f t="shared" si="1"/>
        <v>0</v>
      </c>
    </row>
    <row r="21" spans="1:8" s="2" customFormat="1" x14ac:dyDescent="0.2">
      <c r="A21" s="15" t="s">
        <v>23</v>
      </c>
      <c r="B21" s="16" t="s">
        <v>24</v>
      </c>
      <c r="C21" s="74">
        <v>0</v>
      </c>
      <c r="D21" s="64"/>
      <c r="E21" s="74">
        <v>0</v>
      </c>
      <c r="F21" s="127">
        <v>0</v>
      </c>
      <c r="G21" s="127">
        <v>0</v>
      </c>
      <c r="H21" s="17">
        <f t="shared" si="1"/>
        <v>0</v>
      </c>
    </row>
    <row r="22" spans="1:8" s="2" customFormat="1" x14ac:dyDescent="0.2">
      <c r="A22" s="15" t="s">
        <v>25</v>
      </c>
      <c r="B22" s="16" t="s">
        <v>26</v>
      </c>
      <c r="C22" s="74"/>
      <c r="D22" s="64"/>
      <c r="E22" s="74"/>
      <c r="F22" s="127"/>
      <c r="G22" s="127"/>
      <c r="H22" s="17">
        <f t="shared" si="1"/>
        <v>0</v>
      </c>
    </row>
    <row r="23" spans="1:8" s="2" customFormat="1" ht="13.5" thickBot="1" x14ac:dyDescent="0.25">
      <c r="A23" s="24" t="s">
        <v>27</v>
      </c>
      <c r="B23" s="25" t="s">
        <v>28</v>
      </c>
      <c r="C23" s="26">
        <f>SUM(C24:C25)</f>
        <v>590000</v>
      </c>
      <c r="D23" s="26">
        <f t="shared" ref="D23:G23" si="3">SUM(D24:D25)</f>
        <v>453072.74</v>
      </c>
      <c r="E23" s="26">
        <f t="shared" si="3"/>
        <v>0</v>
      </c>
      <c r="F23" s="26">
        <f t="shared" si="3"/>
        <v>0</v>
      </c>
      <c r="G23" s="26">
        <f t="shared" si="3"/>
        <v>0</v>
      </c>
      <c r="H23" s="17">
        <f t="shared" si="1"/>
        <v>0</v>
      </c>
    </row>
    <row r="24" spans="1:8" s="2" customFormat="1" ht="13.5" thickTop="1" x14ac:dyDescent="0.2">
      <c r="A24" s="21" t="s">
        <v>136</v>
      </c>
      <c r="B24" s="40" t="s">
        <v>138</v>
      </c>
      <c r="C24" s="69"/>
      <c r="D24" s="70"/>
      <c r="E24" s="69"/>
      <c r="F24" s="69"/>
      <c r="G24" s="69"/>
      <c r="H24" s="17">
        <f t="shared" si="1"/>
        <v>0</v>
      </c>
    </row>
    <row r="25" spans="1:8" s="2" customFormat="1" ht="13.5" thickBot="1" x14ac:dyDescent="0.25">
      <c r="A25" s="24" t="s">
        <v>137</v>
      </c>
      <c r="B25" s="25" t="s">
        <v>139</v>
      </c>
      <c r="C25" s="26">
        <v>590000</v>
      </c>
      <c r="D25" s="65">
        <f>30800+264959+157313.74</f>
        <v>453072.74</v>
      </c>
      <c r="E25" s="26"/>
      <c r="F25" s="26"/>
      <c r="G25" s="26"/>
      <c r="H25" s="17">
        <f t="shared" si="1"/>
        <v>0</v>
      </c>
    </row>
    <row r="26" spans="1:8" s="2" customFormat="1" ht="13.5" thickTop="1" x14ac:dyDescent="0.2">
      <c r="A26" s="27" t="s">
        <v>29</v>
      </c>
      <c r="B26" s="28" t="s">
        <v>30</v>
      </c>
      <c r="C26" s="29">
        <f>C27+C88+C87</f>
        <v>8767016.8191</v>
      </c>
      <c r="D26" s="66">
        <f>D27+D88+D87</f>
        <v>4452771</v>
      </c>
      <c r="E26" s="29">
        <f t="shared" ref="E26:G26" si="4">E27+E88+E87</f>
        <v>0</v>
      </c>
      <c r="F26" s="29">
        <f t="shared" si="4"/>
        <v>0</v>
      </c>
      <c r="G26" s="29">
        <f t="shared" si="4"/>
        <v>0</v>
      </c>
      <c r="H26" s="17">
        <f t="shared" si="1"/>
        <v>0</v>
      </c>
    </row>
    <row r="27" spans="1:8" s="2" customFormat="1" x14ac:dyDescent="0.2">
      <c r="A27" s="15" t="s">
        <v>31</v>
      </c>
      <c r="B27" s="30" t="s">
        <v>32</v>
      </c>
      <c r="C27" s="53">
        <f>C28+C29+C38+C42+C53+C59+C65+C71+C74+C77+C83</f>
        <v>8717016.8191</v>
      </c>
      <c r="D27" s="67">
        <f>D28+D29+D38+D42+D53+D59+D65+D71+D74+D77+D83</f>
        <v>4448686</v>
      </c>
      <c r="E27" s="53">
        <f>E28+E29+E38+E42+E53+E59+E65+E71+E74+E77+E83</f>
        <v>0</v>
      </c>
      <c r="F27" s="53">
        <f t="shared" ref="F27:G27" si="5">F28+F29+F38+F42+F53+F59+F65+F71+F74+F77+F83</f>
        <v>0</v>
      </c>
      <c r="G27" s="53">
        <f t="shared" si="5"/>
        <v>0</v>
      </c>
      <c r="H27" s="17">
        <f t="shared" si="1"/>
        <v>0</v>
      </c>
    </row>
    <row r="28" spans="1:8" s="2" customFormat="1" ht="13.5" x14ac:dyDescent="0.2">
      <c r="A28" s="46" t="s">
        <v>33</v>
      </c>
      <c r="B28" s="47" t="s">
        <v>34</v>
      </c>
      <c r="C28" s="52">
        <v>205000</v>
      </c>
      <c r="D28" s="52">
        <v>129000</v>
      </c>
      <c r="E28" s="52">
        <v>0</v>
      </c>
      <c r="F28" s="52">
        <v>0</v>
      </c>
      <c r="G28" s="52">
        <v>0</v>
      </c>
      <c r="H28" s="17">
        <f t="shared" si="1"/>
        <v>0</v>
      </c>
    </row>
    <row r="29" spans="1:8" s="2" customFormat="1" ht="13.5" x14ac:dyDescent="0.2">
      <c r="A29" s="46" t="s">
        <v>35</v>
      </c>
      <c r="B29" s="47" t="s">
        <v>36</v>
      </c>
      <c r="C29" s="52">
        <f>SUM(C30:C37)</f>
        <v>107820</v>
      </c>
      <c r="D29" s="52">
        <f>SUM(D30:D37)</f>
        <v>61405</v>
      </c>
      <c r="E29" s="52">
        <f t="shared" ref="E29:G29" si="6">SUM(E30:E37)</f>
        <v>0</v>
      </c>
      <c r="F29" s="52">
        <f t="shared" si="6"/>
        <v>0</v>
      </c>
      <c r="G29" s="52">
        <f t="shared" si="6"/>
        <v>0</v>
      </c>
      <c r="H29" s="17">
        <f t="shared" si="1"/>
        <v>0</v>
      </c>
    </row>
    <row r="30" spans="1:8" s="2" customFormat="1" x14ac:dyDescent="0.2">
      <c r="A30" s="15" t="s">
        <v>37</v>
      </c>
      <c r="B30" s="19" t="s">
        <v>134</v>
      </c>
      <c r="C30" s="17">
        <v>50000</v>
      </c>
      <c r="D30" s="63">
        <v>31389</v>
      </c>
      <c r="E30" s="17"/>
      <c r="F30" s="17"/>
      <c r="G30" s="17"/>
      <c r="H30" s="17">
        <f t="shared" si="1"/>
        <v>0</v>
      </c>
    </row>
    <row r="31" spans="1:8" s="2" customFormat="1" x14ac:dyDescent="0.2">
      <c r="A31" s="15" t="s">
        <v>39</v>
      </c>
      <c r="B31" s="19" t="s">
        <v>40</v>
      </c>
      <c r="C31" s="17">
        <f>10000+10000+1000</f>
        <v>21000</v>
      </c>
      <c r="D31" s="63">
        <v>5531</v>
      </c>
      <c r="E31" s="17"/>
      <c r="F31" s="17"/>
      <c r="G31" s="17"/>
      <c r="H31" s="17">
        <f t="shared" si="1"/>
        <v>0</v>
      </c>
    </row>
    <row r="32" spans="1:8" s="2" customFormat="1" x14ac:dyDescent="0.2">
      <c r="A32" s="15" t="s">
        <v>41</v>
      </c>
      <c r="B32" s="19" t="s">
        <v>42</v>
      </c>
      <c r="C32" s="17">
        <v>7300</v>
      </c>
      <c r="D32" s="63">
        <v>3567</v>
      </c>
      <c r="E32" s="17"/>
      <c r="F32" s="17"/>
      <c r="G32" s="17"/>
      <c r="H32" s="17">
        <f t="shared" si="1"/>
        <v>0</v>
      </c>
    </row>
    <row r="33" spans="1:8" s="2" customFormat="1" x14ac:dyDescent="0.2">
      <c r="A33" s="15" t="s">
        <v>43</v>
      </c>
      <c r="B33" s="19" t="s">
        <v>44</v>
      </c>
      <c r="C33" s="17">
        <v>6000</v>
      </c>
      <c r="D33" s="63">
        <v>3747</v>
      </c>
      <c r="E33" s="17"/>
      <c r="F33" s="17"/>
      <c r="G33" s="17"/>
      <c r="H33" s="17">
        <f t="shared" si="1"/>
        <v>0</v>
      </c>
    </row>
    <row r="34" spans="1:8" s="2" customFormat="1" x14ac:dyDescent="0.2">
      <c r="A34" s="15" t="s">
        <v>45</v>
      </c>
      <c r="B34" s="19" t="s">
        <v>46</v>
      </c>
      <c r="C34" s="17">
        <v>10000</v>
      </c>
      <c r="D34" s="63">
        <v>10192</v>
      </c>
      <c r="E34" s="17"/>
      <c r="F34" s="17"/>
      <c r="G34" s="17"/>
      <c r="H34" s="17">
        <f t="shared" si="1"/>
        <v>0</v>
      </c>
    </row>
    <row r="35" spans="1:8" s="2" customFormat="1" x14ac:dyDescent="0.2">
      <c r="A35" s="15" t="s">
        <v>47</v>
      </c>
      <c r="B35" s="100" t="s">
        <v>48</v>
      </c>
      <c r="C35" s="101">
        <f>1600+2600+2000</f>
        <v>6200</v>
      </c>
      <c r="D35" s="102">
        <v>3359</v>
      </c>
      <c r="E35" s="101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49</v>
      </c>
      <c r="B36" s="19" t="s">
        <v>50</v>
      </c>
      <c r="C36" s="17">
        <v>4320</v>
      </c>
      <c r="D36" s="63">
        <v>1677</v>
      </c>
      <c r="E36" s="17"/>
      <c r="F36" s="17"/>
      <c r="G36" s="17"/>
      <c r="H36" s="17">
        <f t="shared" si="1"/>
        <v>0</v>
      </c>
    </row>
    <row r="37" spans="1:8" s="2" customFormat="1" x14ac:dyDescent="0.2">
      <c r="A37" s="15" t="s">
        <v>51</v>
      </c>
      <c r="B37" s="19" t="s">
        <v>52</v>
      </c>
      <c r="C37" s="17">
        <v>3000</v>
      </c>
      <c r="D37" s="63">
        <v>1943</v>
      </c>
      <c r="E37" s="17"/>
      <c r="F37" s="17"/>
      <c r="G37" s="17"/>
      <c r="H37" s="17">
        <f t="shared" si="1"/>
        <v>0</v>
      </c>
    </row>
    <row r="38" spans="1:8" s="2" customFormat="1" ht="13.5" x14ac:dyDescent="0.2">
      <c r="A38" s="50" t="s">
        <v>53</v>
      </c>
      <c r="B38" s="47" t="s">
        <v>54</v>
      </c>
      <c r="C38" s="52">
        <f>SUM(C39:C41)</f>
        <v>661000</v>
      </c>
      <c r="D38" s="52">
        <f>SUM(D39:D41)</f>
        <v>385611</v>
      </c>
      <c r="E38" s="52">
        <f t="shared" ref="E38:G38" si="7">SUM(E39:E41)</f>
        <v>0</v>
      </c>
      <c r="F38" s="52">
        <f t="shared" si="7"/>
        <v>0</v>
      </c>
      <c r="G38" s="52">
        <f t="shared" si="7"/>
        <v>0</v>
      </c>
      <c r="H38" s="17">
        <f t="shared" si="1"/>
        <v>0</v>
      </c>
    </row>
    <row r="39" spans="1:8" s="2" customFormat="1" x14ac:dyDescent="0.2">
      <c r="A39" s="15" t="s">
        <v>37</v>
      </c>
      <c r="B39" s="19" t="s">
        <v>55</v>
      </c>
      <c r="C39" s="31">
        <f>168000+56000</f>
        <v>224000</v>
      </c>
      <c r="D39" s="63">
        <v>253376</v>
      </c>
      <c r="E39" s="31"/>
      <c r="F39" s="31">
        <v>0</v>
      </c>
      <c r="G39" s="31">
        <v>0</v>
      </c>
      <c r="H39" s="17">
        <f t="shared" si="1"/>
        <v>0</v>
      </c>
    </row>
    <row r="40" spans="1:8" s="2" customFormat="1" x14ac:dyDescent="0.2">
      <c r="A40" s="15" t="s">
        <v>38</v>
      </c>
      <c r="B40" s="19" t="s">
        <v>56</v>
      </c>
      <c r="C40" s="17">
        <v>425000</v>
      </c>
      <c r="D40" s="63">
        <v>124084</v>
      </c>
      <c r="E40" s="17"/>
      <c r="F40" s="17">
        <v>0</v>
      </c>
      <c r="G40" s="17">
        <v>0</v>
      </c>
      <c r="H40" s="17">
        <f t="shared" si="1"/>
        <v>0</v>
      </c>
    </row>
    <row r="41" spans="1:8" s="2" customFormat="1" x14ac:dyDescent="0.2">
      <c r="A41" s="15" t="s">
        <v>39</v>
      </c>
      <c r="B41" s="19" t="s">
        <v>57</v>
      </c>
      <c r="C41" s="17">
        <v>12000</v>
      </c>
      <c r="D41" s="63">
        <v>8151</v>
      </c>
      <c r="E41" s="17"/>
      <c r="F41" s="17">
        <v>0</v>
      </c>
      <c r="G41" s="17">
        <v>0</v>
      </c>
      <c r="H41" s="17">
        <f t="shared" si="1"/>
        <v>0</v>
      </c>
    </row>
    <row r="42" spans="1:8" s="2" customFormat="1" ht="13.5" x14ac:dyDescent="0.2">
      <c r="A42" s="48" t="s">
        <v>58</v>
      </c>
      <c r="B42" s="49" t="s">
        <v>59</v>
      </c>
      <c r="C42" s="52">
        <f t="shared" ref="C42:G42" si="8">SUM(C43:C52)</f>
        <v>930850</v>
      </c>
      <c r="D42" s="52">
        <f t="shared" si="8"/>
        <v>365002</v>
      </c>
      <c r="E42" s="52">
        <f t="shared" si="8"/>
        <v>0</v>
      </c>
      <c r="F42" s="52">
        <f t="shared" si="8"/>
        <v>0</v>
      </c>
      <c r="G42" s="52">
        <f t="shared" si="8"/>
        <v>0</v>
      </c>
      <c r="H42" s="17">
        <f t="shared" si="1"/>
        <v>0</v>
      </c>
    </row>
    <row r="43" spans="1:8" s="2" customFormat="1" x14ac:dyDescent="0.2">
      <c r="A43" s="15" t="s">
        <v>37</v>
      </c>
      <c r="B43" s="16" t="s">
        <v>60</v>
      </c>
      <c r="C43" s="17">
        <v>2000</v>
      </c>
      <c r="D43" s="63">
        <v>20732</v>
      </c>
      <c r="E43" s="17"/>
      <c r="F43" s="17"/>
      <c r="G43" s="17"/>
      <c r="H43" s="17">
        <f t="shared" si="1"/>
        <v>0</v>
      </c>
    </row>
    <row r="44" spans="1:8" s="2" customFormat="1" x14ac:dyDescent="0.2">
      <c r="A44" s="15" t="s">
        <v>38</v>
      </c>
      <c r="B44" s="16" t="s">
        <v>61</v>
      </c>
      <c r="C44" s="17">
        <v>12000</v>
      </c>
      <c r="D44" s="63">
        <v>4998</v>
      </c>
      <c r="E44" s="17"/>
      <c r="F44" s="17">
        <v>0</v>
      </c>
      <c r="G44" s="17">
        <v>0</v>
      </c>
      <c r="H44" s="17">
        <f t="shared" si="1"/>
        <v>0</v>
      </c>
    </row>
    <row r="45" spans="1:8" s="2" customFormat="1" x14ac:dyDescent="0.2">
      <c r="A45" s="15" t="s">
        <v>39</v>
      </c>
      <c r="B45" s="16" t="s">
        <v>62</v>
      </c>
      <c r="C45" s="17">
        <v>5000</v>
      </c>
      <c r="D45" s="63">
        <v>2457</v>
      </c>
      <c r="E45" s="17">
        <v>0</v>
      </c>
      <c r="F45" s="17"/>
      <c r="G45" s="17"/>
      <c r="H45" s="17">
        <f t="shared" si="1"/>
        <v>0</v>
      </c>
    </row>
    <row r="46" spans="1:8" s="2" customFormat="1" x14ac:dyDescent="0.2">
      <c r="A46" s="15" t="s">
        <v>41</v>
      </c>
      <c r="B46" s="103" t="s">
        <v>63</v>
      </c>
      <c r="C46" s="101">
        <v>58000</v>
      </c>
      <c r="D46" s="102">
        <v>34762</v>
      </c>
      <c r="E46" s="101">
        <v>0</v>
      </c>
      <c r="F46" s="17"/>
      <c r="G46" s="17"/>
      <c r="H46" s="17">
        <f t="shared" si="1"/>
        <v>0</v>
      </c>
    </row>
    <row r="47" spans="1:8" s="2" customFormat="1" x14ac:dyDescent="0.2">
      <c r="A47" s="15" t="s">
        <v>43</v>
      </c>
      <c r="B47" s="16" t="s">
        <v>64</v>
      </c>
      <c r="C47" s="17">
        <v>8000</v>
      </c>
      <c r="D47" s="63">
        <v>4675</v>
      </c>
      <c r="E47" s="17"/>
      <c r="F47" s="17"/>
      <c r="G47" s="17"/>
      <c r="H47" s="17">
        <f t="shared" si="1"/>
        <v>0</v>
      </c>
    </row>
    <row r="48" spans="1:8" s="2" customFormat="1" x14ac:dyDescent="0.2">
      <c r="A48" s="15" t="s">
        <v>45</v>
      </c>
      <c r="B48" s="103" t="s">
        <v>65</v>
      </c>
      <c r="C48" s="101">
        <f>3000+100000</f>
        <v>103000</v>
      </c>
      <c r="D48" s="102">
        <v>68056</v>
      </c>
      <c r="E48" s="101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47</v>
      </c>
      <c r="B49" s="16" t="s">
        <v>66</v>
      </c>
      <c r="C49" s="17">
        <f>56150+46000+5000+5500</f>
        <v>112650</v>
      </c>
      <c r="D49" s="63">
        <v>58929</v>
      </c>
      <c r="E49" s="17"/>
      <c r="F49" s="17"/>
      <c r="G49" s="17"/>
      <c r="H49" s="17">
        <f t="shared" si="1"/>
        <v>0</v>
      </c>
    </row>
    <row r="50" spans="1:8" s="2" customFormat="1" x14ac:dyDescent="0.2">
      <c r="A50" s="15" t="s">
        <v>49</v>
      </c>
      <c r="B50" s="16" t="s">
        <v>67</v>
      </c>
      <c r="C50" s="17">
        <v>22200</v>
      </c>
      <c r="D50" s="63">
        <v>761</v>
      </c>
      <c r="E50" s="17"/>
      <c r="F50" s="17"/>
      <c r="G50" s="17"/>
      <c r="H50" s="17">
        <f t="shared" si="1"/>
        <v>0</v>
      </c>
    </row>
    <row r="51" spans="1:8" s="2" customFormat="1" x14ac:dyDescent="0.2">
      <c r="A51" s="15" t="s">
        <v>51</v>
      </c>
      <c r="B51" s="16" t="s">
        <v>68</v>
      </c>
      <c r="C51" s="17">
        <v>100000</v>
      </c>
      <c r="D51" s="63">
        <v>46789</v>
      </c>
      <c r="E51" s="17"/>
      <c r="F51" s="17"/>
      <c r="G51" s="17"/>
      <c r="H51" s="17">
        <f t="shared" si="1"/>
        <v>0</v>
      </c>
    </row>
    <row r="52" spans="1:8" s="2" customFormat="1" ht="25.5" x14ac:dyDescent="0.2">
      <c r="A52" s="15" t="s">
        <v>69</v>
      </c>
      <c r="B52" s="16" t="s">
        <v>130</v>
      </c>
      <c r="C52" s="17">
        <f>350000+158000</f>
        <v>508000</v>
      </c>
      <c r="D52" s="63">
        <v>122843</v>
      </c>
      <c r="E52" s="17"/>
      <c r="F52" s="17"/>
      <c r="G52" s="17"/>
      <c r="H52" s="17">
        <f t="shared" si="1"/>
        <v>0</v>
      </c>
    </row>
    <row r="53" spans="1:8" s="2" customFormat="1" ht="13.5" x14ac:dyDescent="0.2">
      <c r="A53" s="50" t="s">
        <v>70</v>
      </c>
      <c r="B53" s="51" t="s">
        <v>71</v>
      </c>
      <c r="C53" s="52">
        <f>SUM(C54:C58)</f>
        <v>4641397</v>
      </c>
      <c r="D53" s="52">
        <f>SUM(D54:D58)</f>
        <v>2441385</v>
      </c>
      <c r="E53" s="52">
        <f t="shared" ref="E53:G53" si="9">SUM(E54:E58)</f>
        <v>0</v>
      </c>
      <c r="F53" s="52">
        <f t="shared" si="9"/>
        <v>0</v>
      </c>
      <c r="G53" s="52">
        <f t="shared" si="9"/>
        <v>0</v>
      </c>
      <c r="H53" s="17">
        <f t="shared" si="1"/>
        <v>0</v>
      </c>
    </row>
    <row r="54" spans="1:8" s="2" customFormat="1" x14ac:dyDescent="0.2">
      <c r="A54" s="15" t="s">
        <v>37</v>
      </c>
      <c r="B54" s="16" t="s">
        <v>72</v>
      </c>
      <c r="C54" s="17">
        <f>3427317+648260+100000</f>
        <v>4175577</v>
      </c>
      <c r="D54" s="63">
        <v>2205309</v>
      </c>
      <c r="E54" s="17">
        <v>0</v>
      </c>
      <c r="F54" s="17">
        <v>0</v>
      </c>
      <c r="G54" s="17">
        <v>0</v>
      </c>
      <c r="H54" s="17">
        <f t="shared" si="1"/>
        <v>0</v>
      </c>
    </row>
    <row r="55" spans="1:8" s="2" customFormat="1" x14ac:dyDescent="0.2">
      <c r="A55" s="15" t="s">
        <v>38</v>
      </c>
      <c r="B55" s="16" t="s">
        <v>73</v>
      </c>
      <c r="C55" s="17">
        <v>252000</v>
      </c>
      <c r="D55" s="63">
        <v>187245</v>
      </c>
      <c r="E55" s="17"/>
      <c r="F55" s="17"/>
      <c r="G55" s="17"/>
      <c r="H55" s="17">
        <f t="shared" si="1"/>
        <v>0</v>
      </c>
    </row>
    <row r="56" spans="1:8" s="2" customFormat="1" x14ac:dyDescent="0.2">
      <c r="A56" s="15" t="s">
        <v>39</v>
      </c>
      <c r="B56" s="16" t="s">
        <v>74</v>
      </c>
      <c r="C56" s="17">
        <v>102820</v>
      </c>
      <c r="D56" s="63"/>
      <c r="E56" s="17"/>
      <c r="F56" s="17">
        <v>0</v>
      </c>
      <c r="G56" s="17">
        <v>0</v>
      </c>
      <c r="H56" s="17">
        <f t="shared" si="1"/>
        <v>0</v>
      </c>
    </row>
    <row r="57" spans="1:8" s="2" customFormat="1" x14ac:dyDescent="0.2">
      <c r="A57" s="15" t="s">
        <v>41</v>
      </c>
      <c r="B57" s="16" t="s">
        <v>75</v>
      </c>
      <c r="C57" s="17">
        <v>111000</v>
      </c>
      <c r="D57" s="63"/>
      <c r="E57" s="17"/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43</v>
      </c>
      <c r="B58" s="16" t="s">
        <v>76</v>
      </c>
      <c r="C58" s="17">
        <v>0</v>
      </c>
      <c r="D58" s="63">
        <v>48831</v>
      </c>
      <c r="E58" s="17"/>
      <c r="F58" s="17">
        <v>0</v>
      </c>
      <c r="G58" s="17">
        <v>0</v>
      </c>
      <c r="H58" s="17">
        <f t="shared" si="1"/>
        <v>0</v>
      </c>
    </row>
    <row r="59" spans="1:8" s="2" customFormat="1" ht="13.5" x14ac:dyDescent="0.2">
      <c r="A59" s="50" t="s">
        <v>77</v>
      </c>
      <c r="B59" s="51" t="s">
        <v>78</v>
      </c>
      <c r="C59" s="52">
        <f>SUM(C60:C64)</f>
        <v>1153871.8191</v>
      </c>
      <c r="D59" s="52">
        <f>SUM(D60:D64)</f>
        <v>572911</v>
      </c>
      <c r="E59" s="52">
        <f t="shared" ref="E59:G59" si="10">SUM(E60:E64)</f>
        <v>0</v>
      </c>
      <c r="F59" s="52">
        <f t="shared" si="10"/>
        <v>0</v>
      </c>
      <c r="G59" s="52">
        <f t="shared" si="10"/>
        <v>0</v>
      </c>
      <c r="H59" s="17">
        <f t="shared" si="1"/>
        <v>0</v>
      </c>
    </row>
    <row r="60" spans="1:8" s="2" customFormat="1" x14ac:dyDescent="0.2">
      <c r="A60" s="15" t="s">
        <v>37</v>
      </c>
      <c r="B60" s="16" t="s">
        <v>79</v>
      </c>
      <c r="C60" s="17">
        <f>(C54+C56+C57+C55)*0.2003</f>
        <v>929671.81910000008</v>
      </c>
      <c r="D60" s="63">
        <v>442373</v>
      </c>
      <c r="E60" s="17">
        <f t="shared" ref="E60:G60" si="11">(E54+E56+E57+E55)*0.2003</f>
        <v>0</v>
      </c>
      <c r="F60" s="17">
        <f t="shared" si="11"/>
        <v>0</v>
      </c>
      <c r="G60" s="17">
        <f t="shared" si="11"/>
        <v>0</v>
      </c>
      <c r="H60" s="17">
        <f t="shared" si="1"/>
        <v>0</v>
      </c>
    </row>
    <row r="61" spans="1:8" s="2" customFormat="1" x14ac:dyDescent="0.2">
      <c r="A61" s="15" t="s">
        <v>38</v>
      </c>
      <c r="B61" s="16" t="s">
        <v>80</v>
      </c>
      <c r="C61" s="17">
        <v>101200</v>
      </c>
      <c r="D61" s="63">
        <v>102829</v>
      </c>
      <c r="E61" s="17"/>
      <c r="F61" s="17">
        <v>0</v>
      </c>
      <c r="G61" s="17">
        <v>0</v>
      </c>
      <c r="H61" s="17">
        <f t="shared" si="1"/>
        <v>0</v>
      </c>
    </row>
    <row r="62" spans="1:8" s="2" customFormat="1" x14ac:dyDescent="0.2">
      <c r="A62" s="15" t="s">
        <v>39</v>
      </c>
      <c r="B62" s="16" t="s">
        <v>81</v>
      </c>
      <c r="C62" s="17">
        <v>100000</v>
      </c>
      <c r="D62" s="63">
        <v>9916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41</v>
      </c>
      <c r="B63" s="16" t="s">
        <v>82</v>
      </c>
      <c r="C63" s="17">
        <v>20000</v>
      </c>
      <c r="D63" s="63">
        <v>12987</v>
      </c>
      <c r="E63" s="17"/>
      <c r="F63" s="17"/>
      <c r="G63" s="17"/>
      <c r="H63" s="17">
        <f t="shared" si="1"/>
        <v>0</v>
      </c>
    </row>
    <row r="64" spans="1:8" s="2" customFormat="1" x14ac:dyDescent="0.2">
      <c r="A64" s="15" t="s">
        <v>43</v>
      </c>
      <c r="B64" s="16" t="s">
        <v>83</v>
      </c>
      <c r="C64" s="17">
        <v>3000</v>
      </c>
      <c r="D64" s="63">
        <v>4806</v>
      </c>
      <c r="E64" s="17"/>
      <c r="F64" s="17"/>
      <c r="G64" s="17"/>
      <c r="H64" s="17">
        <f t="shared" si="1"/>
        <v>0</v>
      </c>
    </row>
    <row r="65" spans="1:8" s="2" customFormat="1" ht="13.5" x14ac:dyDescent="0.2">
      <c r="A65" s="50" t="s">
        <v>84</v>
      </c>
      <c r="B65" s="51" t="s">
        <v>85</v>
      </c>
      <c r="C65" s="52">
        <f>SUM(C66:C70)</f>
        <v>80550</v>
      </c>
      <c r="D65" s="52">
        <f>SUM(D66:D70)</f>
        <v>52314</v>
      </c>
      <c r="E65" s="52">
        <f t="shared" ref="E65:G65" si="12">SUM(E66:E70)</f>
        <v>0</v>
      </c>
      <c r="F65" s="52">
        <f t="shared" si="12"/>
        <v>0</v>
      </c>
      <c r="G65" s="52">
        <f t="shared" si="12"/>
        <v>0</v>
      </c>
      <c r="H65" s="17">
        <f t="shared" si="1"/>
        <v>0</v>
      </c>
    </row>
    <row r="66" spans="1:8" s="2" customFormat="1" x14ac:dyDescent="0.2">
      <c r="A66" s="15" t="s">
        <v>37</v>
      </c>
      <c r="B66" s="16" t="s">
        <v>86</v>
      </c>
      <c r="C66" s="17">
        <v>650</v>
      </c>
      <c r="D66" s="63">
        <v>628</v>
      </c>
      <c r="E66" s="17"/>
      <c r="F66" s="17">
        <v>0</v>
      </c>
      <c r="G66" s="17">
        <v>0</v>
      </c>
      <c r="H66" s="17">
        <f t="shared" si="1"/>
        <v>0</v>
      </c>
    </row>
    <row r="67" spans="1:8" s="2" customFormat="1" x14ac:dyDescent="0.2">
      <c r="A67" s="15" t="s">
        <v>38</v>
      </c>
      <c r="B67" s="16" t="s">
        <v>87</v>
      </c>
      <c r="C67" s="32">
        <v>72000</v>
      </c>
      <c r="D67" s="68">
        <v>44419</v>
      </c>
      <c r="E67" s="32"/>
      <c r="F67" s="32">
        <v>0</v>
      </c>
      <c r="G67" s="32">
        <v>0</v>
      </c>
      <c r="H67" s="17">
        <f t="shared" si="1"/>
        <v>0</v>
      </c>
    </row>
    <row r="68" spans="1:8" s="2" customFormat="1" x14ac:dyDescent="0.2">
      <c r="A68" s="15" t="s">
        <v>39</v>
      </c>
      <c r="B68" s="16" t="s">
        <v>88</v>
      </c>
      <c r="C68" s="17">
        <v>2000</v>
      </c>
      <c r="D68" s="63">
        <v>3373</v>
      </c>
      <c r="E68" s="17"/>
      <c r="F68" s="17"/>
      <c r="G68" s="17"/>
      <c r="H68" s="17">
        <f t="shared" si="1"/>
        <v>0</v>
      </c>
    </row>
    <row r="69" spans="1:8" s="2" customFormat="1" x14ac:dyDescent="0.2">
      <c r="A69" s="15" t="s">
        <v>41</v>
      </c>
      <c r="B69" s="16" t="s">
        <v>89</v>
      </c>
      <c r="C69" s="17">
        <v>300</v>
      </c>
      <c r="D69" s="63"/>
      <c r="E69" s="17"/>
      <c r="F69" s="17"/>
      <c r="G69" s="17"/>
      <c r="H69" s="17">
        <f t="shared" si="1"/>
        <v>0</v>
      </c>
    </row>
    <row r="70" spans="1:8" s="2" customFormat="1" x14ac:dyDescent="0.2">
      <c r="A70" s="15" t="s">
        <v>43</v>
      </c>
      <c r="B70" s="16" t="s">
        <v>90</v>
      </c>
      <c r="C70" s="17">
        <v>5600</v>
      </c>
      <c r="D70" s="63">
        <v>3894</v>
      </c>
      <c r="E70" s="17">
        <v>0</v>
      </c>
      <c r="F70" s="17"/>
      <c r="G70" s="17"/>
      <c r="H70" s="17">
        <f t="shared" si="1"/>
        <v>0</v>
      </c>
    </row>
    <row r="71" spans="1:8" s="2" customFormat="1" ht="13.5" x14ac:dyDescent="0.2">
      <c r="A71" s="50" t="s">
        <v>91</v>
      </c>
      <c r="B71" s="51" t="s">
        <v>92</v>
      </c>
      <c r="C71" s="52">
        <f>SUM(C72:C73)</f>
        <v>110000</v>
      </c>
      <c r="D71" s="52">
        <f>SUM(D72:D73)</f>
        <v>49781</v>
      </c>
      <c r="E71" s="52">
        <f t="shared" ref="E71:G71" si="13">SUM(E72:E73)</f>
        <v>0</v>
      </c>
      <c r="F71" s="52">
        <f t="shared" si="13"/>
        <v>0</v>
      </c>
      <c r="G71" s="52">
        <f t="shared" si="13"/>
        <v>0</v>
      </c>
      <c r="H71" s="17">
        <f t="shared" si="1"/>
        <v>0</v>
      </c>
    </row>
    <row r="72" spans="1:8" s="2" customFormat="1" x14ac:dyDescent="0.2">
      <c r="A72" s="15" t="s">
        <v>37</v>
      </c>
      <c r="B72" s="16" t="s">
        <v>93</v>
      </c>
      <c r="C72" s="17">
        <v>53000</v>
      </c>
      <c r="D72" s="63">
        <v>24568</v>
      </c>
      <c r="E72" s="17">
        <v>0</v>
      </c>
      <c r="F72" s="17">
        <v>0</v>
      </c>
      <c r="G72" s="17">
        <v>0</v>
      </c>
      <c r="H72" s="17">
        <f t="shared" si="1"/>
        <v>0</v>
      </c>
    </row>
    <row r="73" spans="1:8" s="2" customFormat="1" x14ac:dyDescent="0.2">
      <c r="A73" s="15" t="s">
        <v>38</v>
      </c>
      <c r="B73" s="16" t="s">
        <v>94</v>
      </c>
      <c r="C73" s="17">
        <v>57000</v>
      </c>
      <c r="D73" s="63">
        <v>25213</v>
      </c>
      <c r="E73" s="17">
        <v>0</v>
      </c>
      <c r="F73" s="17"/>
      <c r="G73" s="17"/>
      <c r="H73" s="17">
        <f t="shared" si="1"/>
        <v>0</v>
      </c>
    </row>
    <row r="74" spans="1:8" s="2" customFormat="1" ht="13.5" x14ac:dyDescent="0.2">
      <c r="A74" s="50" t="s">
        <v>95</v>
      </c>
      <c r="B74" s="51" t="s">
        <v>96</v>
      </c>
      <c r="C74" s="52">
        <f>SUM(C75:C76)</f>
        <v>85000</v>
      </c>
      <c r="D74" s="52">
        <f>SUM(D75:D76)</f>
        <v>49264</v>
      </c>
      <c r="E74" s="52">
        <f t="shared" ref="E74:G74" si="14">SUM(E75:E76)</f>
        <v>0</v>
      </c>
      <c r="F74" s="52">
        <f t="shared" si="14"/>
        <v>0</v>
      </c>
      <c r="G74" s="52">
        <f t="shared" si="14"/>
        <v>0</v>
      </c>
      <c r="H74" s="17">
        <f t="shared" ref="H74:H99" si="15">SUM(F74-G74)</f>
        <v>0</v>
      </c>
    </row>
    <row r="75" spans="1:8" s="2" customFormat="1" x14ac:dyDescent="0.2">
      <c r="A75" s="15" t="s">
        <v>37</v>
      </c>
      <c r="B75" s="16" t="s">
        <v>97</v>
      </c>
      <c r="C75" s="17">
        <v>5000</v>
      </c>
      <c r="D75" s="63">
        <v>1885</v>
      </c>
      <c r="E75" s="17"/>
      <c r="F75" s="17"/>
      <c r="G75" s="17"/>
      <c r="H75" s="17">
        <f t="shared" si="15"/>
        <v>0</v>
      </c>
    </row>
    <row r="76" spans="1:8" s="2" customFormat="1" x14ac:dyDescent="0.2">
      <c r="A76" s="15" t="s">
        <v>38</v>
      </c>
      <c r="B76" s="16" t="s">
        <v>129</v>
      </c>
      <c r="C76" s="17">
        <v>80000</v>
      </c>
      <c r="D76" s="63">
        <v>47379</v>
      </c>
      <c r="E76" s="17"/>
      <c r="F76" s="17"/>
      <c r="G76" s="17"/>
      <c r="H76" s="17">
        <f t="shared" si="15"/>
        <v>0</v>
      </c>
    </row>
    <row r="77" spans="1:8" s="2" customFormat="1" ht="13.5" x14ac:dyDescent="0.2">
      <c r="A77" s="50" t="s">
        <v>98</v>
      </c>
      <c r="B77" s="51" t="s">
        <v>99</v>
      </c>
      <c r="C77" s="52">
        <f>SUM(C78:C80)</f>
        <v>462000</v>
      </c>
      <c r="D77" s="52">
        <f>SUM(D78:D80)</f>
        <v>237408</v>
      </c>
      <c r="E77" s="52">
        <f t="shared" ref="E77:G77" si="16">SUM(E78:E80)</f>
        <v>0</v>
      </c>
      <c r="F77" s="52">
        <f t="shared" si="16"/>
        <v>0</v>
      </c>
      <c r="G77" s="52">
        <f t="shared" si="16"/>
        <v>0</v>
      </c>
      <c r="H77" s="17">
        <f t="shared" si="15"/>
        <v>0</v>
      </c>
    </row>
    <row r="78" spans="1:8" s="2" customFormat="1" x14ac:dyDescent="0.2">
      <c r="A78" s="15" t="s">
        <v>37</v>
      </c>
      <c r="B78" s="16" t="s">
        <v>100</v>
      </c>
      <c r="C78" s="17">
        <v>0</v>
      </c>
      <c r="D78" s="17"/>
      <c r="E78" s="17"/>
      <c r="F78" s="17"/>
      <c r="G78" s="17"/>
      <c r="H78" s="17">
        <f t="shared" si="15"/>
        <v>0</v>
      </c>
    </row>
    <row r="79" spans="1:8" s="2" customFormat="1" x14ac:dyDescent="0.2">
      <c r="A79" s="15" t="s">
        <v>39</v>
      </c>
      <c r="B79" s="16" t="s">
        <v>101</v>
      </c>
      <c r="C79" s="17">
        <v>20000</v>
      </c>
      <c r="D79" s="63">
        <v>13620</v>
      </c>
      <c r="E79" s="17"/>
      <c r="F79" s="17"/>
      <c r="G79" s="17"/>
      <c r="H79" s="17">
        <f t="shared" si="15"/>
        <v>0</v>
      </c>
    </row>
    <row r="80" spans="1:8" s="2" customFormat="1" ht="13.5" x14ac:dyDescent="0.2">
      <c r="A80" s="59" t="s">
        <v>41</v>
      </c>
      <c r="B80" s="60" t="s">
        <v>133</v>
      </c>
      <c r="C80" s="61">
        <f>SUM(C81:C82)</f>
        <v>442000</v>
      </c>
      <c r="D80" s="61">
        <f>SUM(D81:D82)</f>
        <v>223788</v>
      </c>
      <c r="E80" s="61">
        <f t="shared" ref="E80:G80" si="17">SUM(E81:E82)</f>
        <v>0</v>
      </c>
      <c r="F80" s="61">
        <f t="shared" si="17"/>
        <v>0</v>
      </c>
      <c r="G80" s="61">
        <f t="shared" si="17"/>
        <v>0</v>
      </c>
      <c r="H80" s="17">
        <f t="shared" si="15"/>
        <v>0</v>
      </c>
    </row>
    <row r="81" spans="1:8" s="2" customFormat="1" x14ac:dyDescent="0.2">
      <c r="A81" s="15" t="s">
        <v>102</v>
      </c>
      <c r="B81" s="16" t="s">
        <v>131</v>
      </c>
      <c r="C81" s="17">
        <f>93000+69000</f>
        <v>162000</v>
      </c>
      <c r="D81" s="63">
        <v>108858</v>
      </c>
      <c r="E81" s="17"/>
      <c r="F81" s="17"/>
      <c r="G81" s="17"/>
      <c r="H81" s="17">
        <f t="shared" si="15"/>
        <v>0</v>
      </c>
    </row>
    <row r="82" spans="1:8" s="2" customFormat="1" ht="25.5" x14ac:dyDescent="0.2">
      <c r="A82" s="15" t="s">
        <v>103</v>
      </c>
      <c r="B82" s="16" t="s">
        <v>132</v>
      </c>
      <c r="C82" s="17">
        <v>280000</v>
      </c>
      <c r="D82" s="63">
        <v>114930</v>
      </c>
      <c r="E82" s="17"/>
      <c r="F82" s="17"/>
      <c r="G82" s="17"/>
      <c r="H82" s="17">
        <f t="shared" si="15"/>
        <v>0</v>
      </c>
    </row>
    <row r="83" spans="1:8" s="2" customFormat="1" ht="13.5" x14ac:dyDescent="0.2">
      <c r="A83" s="50" t="s">
        <v>104</v>
      </c>
      <c r="B83" s="51" t="s">
        <v>105</v>
      </c>
      <c r="C83" s="52">
        <f>SUM(C84:C86)</f>
        <v>279528</v>
      </c>
      <c r="D83" s="52">
        <f>SUM(D84:D86)</f>
        <v>104605</v>
      </c>
      <c r="E83" s="52">
        <f t="shared" ref="E83:G83" si="18">SUM(E84:E86)</f>
        <v>0</v>
      </c>
      <c r="F83" s="52">
        <f t="shared" si="18"/>
        <v>0</v>
      </c>
      <c r="G83" s="52">
        <f t="shared" si="18"/>
        <v>0</v>
      </c>
      <c r="H83" s="17">
        <f t="shared" si="15"/>
        <v>0</v>
      </c>
    </row>
    <row r="84" spans="1:8" s="2" customFormat="1" x14ac:dyDescent="0.2">
      <c r="A84" s="15" t="s">
        <v>37</v>
      </c>
      <c r="B84" s="16" t="s">
        <v>106</v>
      </c>
      <c r="C84" s="17">
        <v>8000</v>
      </c>
      <c r="D84" s="63">
        <v>5968</v>
      </c>
      <c r="E84" s="17"/>
      <c r="F84" s="17"/>
      <c r="G84" s="17"/>
      <c r="H84" s="17">
        <f t="shared" si="15"/>
        <v>0</v>
      </c>
    </row>
    <row r="85" spans="1:8" s="2" customFormat="1" x14ac:dyDescent="0.2">
      <c r="A85" s="15" t="s">
        <v>38</v>
      </c>
      <c r="B85" s="16" t="s">
        <v>127</v>
      </c>
      <c r="C85" s="17">
        <v>4000</v>
      </c>
      <c r="D85" s="63">
        <v>1927</v>
      </c>
      <c r="E85" s="17"/>
      <c r="F85" s="17"/>
      <c r="G85" s="17"/>
      <c r="H85" s="17">
        <f t="shared" si="15"/>
        <v>0</v>
      </c>
    </row>
    <row r="86" spans="1:8" s="2" customFormat="1" x14ac:dyDescent="0.2">
      <c r="A86" s="15" t="s">
        <v>39</v>
      </c>
      <c r="B86" s="16" t="s">
        <v>126</v>
      </c>
      <c r="C86" s="17">
        <f>158000+59528+50000</f>
        <v>267528</v>
      </c>
      <c r="D86" s="63">
        <f>86859+9851</f>
        <v>96710</v>
      </c>
      <c r="E86" s="17"/>
      <c r="F86" s="17"/>
      <c r="G86" s="17"/>
      <c r="H86" s="17">
        <f t="shared" si="15"/>
        <v>0</v>
      </c>
    </row>
    <row r="87" spans="1:8" s="2" customFormat="1" ht="13.5" x14ac:dyDescent="0.2">
      <c r="A87" s="50" t="s">
        <v>107</v>
      </c>
      <c r="B87" s="51" t="s">
        <v>108</v>
      </c>
      <c r="C87" s="52">
        <v>50000</v>
      </c>
      <c r="D87" s="52">
        <v>4085</v>
      </c>
      <c r="E87" s="52">
        <v>0</v>
      </c>
      <c r="F87" s="52">
        <v>0</v>
      </c>
      <c r="G87" s="52">
        <v>0</v>
      </c>
      <c r="H87" s="17">
        <f t="shared" si="15"/>
        <v>0</v>
      </c>
    </row>
    <row r="88" spans="1:8" s="2" customFormat="1" ht="13.5" x14ac:dyDescent="0.2">
      <c r="A88" s="50" t="s">
        <v>109</v>
      </c>
      <c r="B88" s="51" t="s">
        <v>110</v>
      </c>
      <c r="C88" s="52"/>
      <c r="D88" s="52"/>
      <c r="E88" s="52"/>
      <c r="F88" s="52"/>
      <c r="G88" s="52"/>
      <c r="H88" s="17">
        <f t="shared" si="15"/>
        <v>0</v>
      </c>
    </row>
    <row r="89" spans="1:8" s="2" customFormat="1" x14ac:dyDescent="0.2">
      <c r="A89" s="15"/>
      <c r="B89" s="33" t="s">
        <v>111</v>
      </c>
      <c r="C89" s="17">
        <v>0</v>
      </c>
      <c r="D89" s="17"/>
      <c r="E89" s="17">
        <v>0</v>
      </c>
      <c r="F89" s="17">
        <v>0</v>
      </c>
      <c r="G89" s="17">
        <v>0</v>
      </c>
      <c r="H89" s="17">
        <f t="shared" si="15"/>
        <v>0</v>
      </c>
    </row>
    <row r="90" spans="1:8" s="2" customFormat="1" ht="13.5" thickBot="1" x14ac:dyDescent="0.25">
      <c r="A90" s="24"/>
      <c r="B90" s="25"/>
      <c r="C90" s="26">
        <v>0</v>
      </c>
      <c r="D90" s="26"/>
      <c r="E90" s="26">
        <v>0</v>
      </c>
      <c r="F90" s="26">
        <v>0</v>
      </c>
      <c r="G90" s="26">
        <v>0</v>
      </c>
      <c r="H90" s="17">
        <f t="shared" si="15"/>
        <v>0</v>
      </c>
    </row>
    <row r="91" spans="1:8" s="2" customFormat="1" ht="21" hidden="1" customHeight="1" x14ac:dyDescent="0.2">
      <c r="A91" s="27" t="s">
        <v>112</v>
      </c>
      <c r="B91" s="28" t="s">
        <v>113</v>
      </c>
      <c r="C91" s="29"/>
      <c r="D91" s="29"/>
      <c r="E91" s="29"/>
      <c r="F91" s="29"/>
      <c r="G91" s="29"/>
      <c r="H91" s="17">
        <f t="shared" si="15"/>
        <v>0</v>
      </c>
    </row>
    <row r="92" spans="1:8" s="2" customFormat="1" ht="14.25" hidden="1" customHeight="1" x14ac:dyDescent="0.2">
      <c r="A92" s="15"/>
      <c r="B92" s="16" t="s">
        <v>114</v>
      </c>
      <c r="C92" s="17"/>
      <c r="D92" s="17"/>
      <c r="E92" s="17"/>
      <c r="F92" s="17"/>
      <c r="G92" s="17"/>
      <c r="H92" s="17">
        <f t="shared" si="15"/>
        <v>0</v>
      </c>
    </row>
    <row r="93" spans="1:8" s="2" customFormat="1" ht="15" hidden="1" customHeight="1" x14ac:dyDescent="0.2">
      <c r="A93" s="34"/>
      <c r="B93" s="35" t="s">
        <v>115</v>
      </c>
      <c r="C93" s="36"/>
      <c r="D93" s="36"/>
      <c r="E93" s="36"/>
      <c r="F93" s="36"/>
      <c r="G93" s="36"/>
      <c r="H93" s="17">
        <f t="shared" si="15"/>
        <v>0</v>
      </c>
    </row>
    <row r="94" spans="1:8" s="2" customFormat="1" ht="14.25" thickTop="1" thickBot="1" x14ac:dyDescent="0.25">
      <c r="A94" s="135" t="s">
        <v>116</v>
      </c>
      <c r="B94" s="37" t="s">
        <v>117</v>
      </c>
      <c r="C94" s="136">
        <f>C9-C26</f>
        <v>-1805039.8191</v>
      </c>
      <c r="D94" s="137">
        <f>D9-D26</f>
        <v>348266.74000000022</v>
      </c>
      <c r="E94" s="136">
        <f t="shared" ref="E94:G94" si="19">E9-E26</f>
        <v>0</v>
      </c>
      <c r="F94" s="136">
        <f t="shared" si="19"/>
        <v>0</v>
      </c>
      <c r="G94" s="136">
        <f t="shared" si="19"/>
        <v>0</v>
      </c>
      <c r="H94" s="17">
        <f t="shared" si="15"/>
        <v>0</v>
      </c>
    </row>
    <row r="95" spans="1:8" s="2" customFormat="1" ht="14.25" thickTop="1" thickBot="1" x14ac:dyDescent="0.25">
      <c r="A95" s="135"/>
      <c r="B95" s="25" t="s">
        <v>118</v>
      </c>
      <c r="C95" s="136"/>
      <c r="D95" s="137"/>
      <c r="E95" s="136"/>
      <c r="F95" s="136"/>
      <c r="G95" s="136"/>
      <c r="H95" s="17">
        <f t="shared" si="15"/>
        <v>0</v>
      </c>
    </row>
    <row r="96" spans="1:8" s="2" customFormat="1" ht="14.25" thickTop="1" thickBot="1" x14ac:dyDescent="0.25">
      <c r="A96" s="75" t="s">
        <v>119</v>
      </c>
      <c r="B96" s="38" t="s">
        <v>120</v>
      </c>
      <c r="C96" s="39">
        <f>C97</f>
        <v>3000</v>
      </c>
      <c r="D96" s="39"/>
      <c r="E96" s="39">
        <f t="shared" ref="E96:G96" si="20">E97</f>
        <v>0</v>
      </c>
      <c r="F96" s="39">
        <f t="shared" si="20"/>
        <v>0</v>
      </c>
      <c r="G96" s="39">
        <f t="shared" si="20"/>
        <v>0</v>
      </c>
      <c r="H96" s="17">
        <f t="shared" si="15"/>
        <v>0</v>
      </c>
    </row>
    <row r="97" spans="1:8" s="2" customFormat="1" ht="14.25" thickTop="1" thickBot="1" x14ac:dyDescent="0.25">
      <c r="A97" s="75"/>
      <c r="B97" s="38" t="s">
        <v>121</v>
      </c>
      <c r="C97" s="39">
        <v>3000</v>
      </c>
      <c r="D97" s="39"/>
      <c r="E97" s="39"/>
      <c r="F97" s="39"/>
      <c r="G97" s="39"/>
      <c r="H97" s="17">
        <f t="shared" si="15"/>
        <v>0</v>
      </c>
    </row>
    <row r="98" spans="1:8" s="2" customFormat="1" ht="14.25" thickTop="1" thickBot="1" x14ac:dyDescent="0.25">
      <c r="A98" s="135" t="s">
        <v>119</v>
      </c>
      <c r="B98" s="40" t="s">
        <v>122</v>
      </c>
      <c r="C98" s="136">
        <f>C94-C96</f>
        <v>-1808039.8191</v>
      </c>
      <c r="D98" s="71"/>
      <c r="E98" s="136">
        <f t="shared" ref="E98:G98" si="21">E94-E96</f>
        <v>0</v>
      </c>
      <c r="F98" s="136">
        <f t="shared" si="21"/>
        <v>0</v>
      </c>
      <c r="G98" s="136">
        <f t="shared" si="21"/>
        <v>0</v>
      </c>
      <c r="H98" s="17">
        <f t="shared" si="15"/>
        <v>0</v>
      </c>
    </row>
    <row r="99" spans="1:8" s="2" customFormat="1" ht="11.25" customHeight="1" thickTop="1" thickBot="1" x14ac:dyDescent="0.25">
      <c r="A99" s="135"/>
      <c r="B99" s="25" t="s">
        <v>123</v>
      </c>
      <c r="C99" s="136"/>
      <c r="D99" s="71"/>
      <c r="E99" s="136"/>
      <c r="F99" s="136"/>
      <c r="G99" s="136"/>
      <c r="H99" s="17">
        <f t="shared" si="15"/>
        <v>0</v>
      </c>
    </row>
    <row r="100" spans="1:8" ht="13.5" thickTop="1" x14ac:dyDescent="0.2">
      <c r="F100" s="98">
        <f>SUM(F27-F54-F60)</f>
        <v>0</v>
      </c>
    </row>
  </sheetData>
  <mergeCells count="21">
    <mergeCell ref="G16:G17"/>
    <mergeCell ref="G94:G95"/>
    <mergeCell ref="G98:G99"/>
    <mergeCell ref="F98:F99"/>
    <mergeCell ref="A98:A99"/>
    <mergeCell ref="C98:C99"/>
    <mergeCell ref="E98:E99"/>
    <mergeCell ref="E94:E95"/>
    <mergeCell ref="F94:F95"/>
    <mergeCell ref="E16:E17"/>
    <mergeCell ref="F16:F17"/>
    <mergeCell ref="A94:A95"/>
    <mergeCell ref="C94:C95"/>
    <mergeCell ref="D94:D95"/>
    <mergeCell ref="A16:A17"/>
    <mergeCell ref="C16:C17"/>
    <mergeCell ref="A13:A14"/>
    <mergeCell ref="B3:G3"/>
    <mergeCell ref="A5:A7"/>
    <mergeCell ref="B5:B7"/>
    <mergeCell ref="C5:C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workbookViewId="0">
      <selection activeCell="F5" sqref="F5:H99"/>
    </sheetView>
  </sheetViews>
  <sheetFormatPr defaultRowHeight="12.75" x14ac:dyDescent="0.2"/>
  <cols>
    <col min="1" max="1" width="5.42578125" customWidth="1"/>
    <col min="2" max="2" width="49.42578125" bestFit="1" customWidth="1"/>
    <col min="3" max="3" width="16" hidden="1" customWidth="1"/>
    <col min="4" max="4" width="14.140625" hidden="1" customWidth="1"/>
    <col min="5" max="5" width="5.7109375" bestFit="1" customWidth="1"/>
    <col min="6" max="6" width="15.85546875" customWidth="1"/>
    <col min="7" max="7" width="11.7109375" bestFit="1" customWidth="1"/>
    <col min="8" max="8" width="13.42578125" customWidth="1"/>
    <col min="9" max="9" width="14.7109375" bestFit="1" customWidth="1"/>
  </cols>
  <sheetData>
    <row r="1" spans="1:8" s="2" customFormat="1" x14ac:dyDescent="0.2">
      <c r="A1" s="4"/>
      <c r="B1" s="8" t="s">
        <v>185</v>
      </c>
      <c r="C1" s="3"/>
      <c r="D1" s="3"/>
      <c r="E1" s="3"/>
      <c r="F1" s="3"/>
      <c r="G1" s="3"/>
    </row>
    <row r="2" spans="1:8" s="2" customFormat="1" x14ac:dyDescent="0.2"/>
    <row r="3" spans="1:8" s="2" customFormat="1" x14ac:dyDescent="0.2">
      <c r="A3" s="1" t="s">
        <v>193</v>
      </c>
      <c r="B3" s="131" t="s">
        <v>227</v>
      </c>
      <c r="C3" s="131"/>
      <c r="D3" s="131"/>
      <c r="E3" s="131"/>
      <c r="F3" s="131"/>
      <c r="G3" s="131"/>
    </row>
    <row r="4" spans="1:8" s="2" customFormat="1" ht="13.5" thickBot="1" x14ac:dyDescent="0.25">
      <c r="A4" s="72" t="s">
        <v>186</v>
      </c>
      <c r="B4" s="72"/>
      <c r="C4" s="9"/>
      <c r="D4" s="9"/>
      <c r="E4" s="9"/>
      <c r="F4" s="9"/>
      <c r="G4" s="9"/>
    </row>
    <row r="5" spans="1:8" s="2" customFormat="1" ht="14.25" thickTop="1" thickBot="1" x14ac:dyDescent="0.25">
      <c r="A5" s="132" t="s">
        <v>1</v>
      </c>
      <c r="B5" s="133" t="s">
        <v>2</v>
      </c>
      <c r="C5" s="134" t="s">
        <v>125</v>
      </c>
      <c r="D5" s="62" t="s">
        <v>135</v>
      </c>
      <c r="E5" s="55" t="s">
        <v>142</v>
      </c>
      <c r="F5" s="55" t="s">
        <v>250</v>
      </c>
      <c r="G5" s="55" t="s">
        <v>141</v>
      </c>
      <c r="H5" s="129" t="s">
        <v>143</v>
      </c>
    </row>
    <row r="6" spans="1:8" s="2" customFormat="1" ht="14.25" thickTop="1" thickBot="1" x14ac:dyDescent="0.25">
      <c r="A6" s="132"/>
      <c r="B6" s="133"/>
      <c r="C6" s="134"/>
      <c r="D6" s="55"/>
      <c r="E6" s="55"/>
      <c r="F6" s="55"/>
      <c r="G6" s="55"/>
      <c r="H6" s="129" t="s">
        <v>3</v>
      </c>
    </row>
    <row r="7" spans="1:8" s="2" customFormat="1" ht="13.5" thickTop="1" x14ac:dyDescent="0.2">
      <c r="A7" s="132"/>
      <c r="B7" s="133"/>
      <c r="C7" s="134"/>
      <c r="D7" s="55"/>
      <c r="E7" s="55"/>
      <c r="F7" s="55"/>
      <c r="G7" s="55"/>
      <c r="H7" s="129" t="s">
        <v>4</v>
      </c>
    </row>
    <row r="8" spans="1:8" s="14" customFormat="1" ht="9" thickBot="1" x14ac:dyDescent="0.2">
      <c r="A8" s="10">
        <v>1</v>
      </c>
      <c r="B8" s="11">
        <v>2</v>
      </c>
      <c r="C8" s="12">
        <v>4</v>
      </c>
      <c r="D8" s="56"/>
      <c r="E8" s="56">
        <v>12</v>
      </c>
      <c r="F8" s="56">
        <v>13</v>
      </c>
      <c r="G8" s="56">
        <v>13</v>
      </c>
      <c r="H8" s="13">
        <v>5</v>
      </c>
    </row>
    <row r="9" spans="1:8" s="2" customFormat="1" ht="13.5" thickTop="1" x14ac:dyDescent="0.2">
      <c r="A9" s="15" t="s">
        <v>5</v>
      </c>
      <c r="B9" s="16" t="s">
        <v>6</v>
      </c>
      <c r="C9" s="17">
        <f>C10+C13+C14+C18+C19+C25+C16</f>
        <v>6961977</v>
      </c>
      <c r="D9" s="63">
        <f>D10+D13+D14+D18+D19+D25+D16</f>
        <v>4801037.74</v>
      </c>
      <c r="E9" s="17">
        <f t="shared" ref="E9:G9" si="0">E10+E13+E14+E18+E19+E25+E16</f>
        <v>0</v>
      </c>
      <c r="F9" s="17">
        <f t="shared" si="0"/>
        <v>0</v>
      </c>
      <c r="G9" s="17">
        <f t="shared" si="0"/>
        <v>0</v>
      </c>
      <c r="H9" s="17">
        <f>SUM(F9-G9)</f>
        <v>0</v>
      </c>
    </row>
    <row r="10" spans="1:8" s="2" customFormat="1" x14ac:dyDescent="0.2">
      <c r="A10" s="15">
        <v>1</v>
      </c>
      <c r="B10" s="16" t="s">
        <v>7</v>
      </c>
      <c r="C10" s="17">
        <v>1430000</v>
      </c>
      <c r="D10" s="63">
        <f>655174+17254</f>
        <v>672428</v>
      </c>
      <c r="E10" s="17"/>
      <c r="F10" s="17"/>
      <c r="G10" s="17"/>
      <c r="H10" s="17">
        <f t="shared" ref="H10:H73" si="1">SUM(F10-G10)</f>
        <v>0</v>
      </c>
    </row>
    <row r="11" spans="1:8" s="2" customFormat="1" x14ac:dyDescent="0.2">
      <c r="A11" s="73" t="s">
        <v>8</v>
      </c>
      <c r="B11" s="18" t="s">
        <v>9</v>
      </c>
      <c r="C11" s="17">
        <v>1350000</v>
      </c>
      <c r="D11" s="63">
        <v>655174</v>
      </c>
      <c r="E11" s="17"/>
      <c r="F11" s="17"/>
      <c r="G11" s="17"/>
      <c r="H11" s="17">
        <f t="shared" si="1"/>
        <v>0</v>
      </c>
    </row>
    <row r="12" spans="1:8" s="2" customFormat="1" x14ac:dyDescent="0.2">
      <c r="A12" s="15" t="s">
        <v>10</v>
      </c>
      <c r="B12" s="19" t="s">
        <v>11</v>
      </c>
      <c r="C12" s="17">
        <v>1350000</v>
      </c>
      <c r="D12" s="63">
        <f>642457+12717</f>
        <v>655174</v>
      </c>
      <c r="E12" s="17"/>
      <c r="F12" s="17"/>
      <c r="G12" s="17"/>
      <c r="H12" s="17">
        <f t="shared" si="1"/>
        <v>0</v>
      </c>
    </row>
    <row r="13" spans="1:8" s="2" customFormat="1" x14ac:dyDescent="0.2">
      <c r="A13" s="130" t="s">
        <v>12</v>
      </c>
      <c r="B13" s="20" t="s">
        <v>13</v>
      </c>
      <c r="C13" s="74">
        <v>1710000</v>
      </c>
      <c r="D13" s="64">
        <v>1110000</v>
      </c>
      <c r="E13" s="74"/>
      <c r="F13" s="127">
        <v>0</v>
      </c>
      <c r="G13" s="127">
        <v>0</v>
      </c>
      <c r="H13" s="17">
        <f t="shared" si="1"/>
        <v>0</v>
      </c>
    </row>
    <row r="14" spans="1:8" s="2" customFormat="1" x14ac:dyDescent="0.2">
      <c r="A14" s="130"/>
      <c r="B14" s="20" t="s">
        <v>14</v>
      </c>
      <c r="C14" s="74">
        <v>3145537</v>
      </c>
      <c r="D14" s="64">
        <v>2565537</v>
      </c>
      <c r="E14" s="74"/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21" t="s">
        <v>15</v>
      </c>
      <c r="B15" s="19"/>
      <c r="C15" s="17"/>
      <c r="D15" s="63"/>
      <c r="E15" s="17"/>
      <c r="F15" s="17"/>
      <c r="G15" s="17"/>
      <c r="H15" s="17">
        <f t="shared" si="1"/>
        <v>0</v>
      </c>
    </row>
    <row r="16" spans="1:8" s="2" customFormat="1" x14ac:dyDescent="0.2">
      <c r="A16" s="130" t="s">
        <v>16</v>
      </c>
      <c r="B16" s="22" t="s">
        <v>128</v>
      </c>
      <c r="C16" s="138">
        <v>86440</v>
      </c>
      <c r="D16" s="64"/>
      <c r="E16" s="138"/>
      <c r="F16" s="138"/>
      <c r="G16" s="138"/>
      <c r="H16" s="17">
        <f t="shared" si="1"/>
        <v>0</v>
      </c>
    </row>
    <row r="17" spans="1:8" s="2" customFormat="1" x14ac:dyDescent="0.2">
      <c r="A17" s="130"/>
      <c r="B17" s="23"/>
      <c r="C17" s="138"/>
      <c r="D17" s="64">
        <v>91470</v>
      </c>
      <c r="E17" s="138"/>
      <c r="F17" s="138"/>
      <c r="G17" s="138"/>
      <c r="H17" s="17">
        <f t="shared" si="1"/>
        <v>0</v>
      </c>
    </row>
    <row r="18" spans="1:8" s="2" customFormat="1" x14ac:dyDescent="0.2">
      <c r="A18" s="15" t="s">
        <v>17</v>
      </c>
      <c r="B18" s="16" t="s">
        <v>18</v>
      </c>
      <c r="C18" s="17"/>
      <c r="D18" s="63"/>
      <c r="E18" s="17"/>
      <c r="F18" s="17"/>
      <c r="G18" s="17"/>
      <c r="H18" s="17">
        <f t="shared" si="1"/>
        <v>0</v>
      </c>
    </row>
    <row r="19" spans="1:8" s="2" customFormat="1" x14ac:dyDescent="0.2">
      <c r="A19" s="15" t="s">
        <v>19</v>
      </c>
      <c r="B19" s="16" t="s">
        <v>20</v>
      </c>
      <c r="C19" s="17">
        <f>C20+C21+C22</f>
        <v>0</v>
      </c>
      <c r="D19" s="63"/>
      <c r="E19" s="17">
        <f t="shared" ref="E19:G19" si="2">E20+E21+E22</f>
        <v>0</v>
      </c>
      <c r="F19" s="17">
        <f t="shared" si="2"/>
        <v>0</v>
      </c>
      <c r="G19" s="17">
        <f t="shared" si="2"/>
        <v>0</v>
      </c>
      <c r="H19" s="17">
        <f t="shared" si="1"/>
        <v>0</v>
      </c>
    </row>
    <row r="20" spans="1:8" s="2" customFormat="1" x14ac:dyDescent="0.2">
      <c r="A20" s="15" t="s">
        <v>21</v>
      </c>
      <c r="B20" s="16" t="s">
        <v>22</v>
      </c>
      <c r="C20" s="74"/>
      <c r="D20" s="64"/>
      <c r="E20" s="74"/>
      <c r="F20" s="127"/>
      <c r="G20" s="127"/>
      <c r="H20" s="17">
        <f t="shared" si="1"/>
        <v>0</v>
      </c>
    </row>
    <row r="21" spans="1:8" s="2" customFormat="1" x14ac:dyDescent="0.2">
      <c r="A21" s="15" t="s">
        <v>23</v>
      </c>
      <c r="B21" s="16" t="s">
        <v>24</v>
      </c>
      <c r="C21" s="74">
        <v>0</v>
      </c>
      <c r="D21" s="64"/>
      <c r="E21" s="74">
        <v>0</v>
      </c>
      <c r="F21" s="127">
        <v>0</v>
      </c>
      <c r="G21" s="127">
        <v>0</v>
      </c>
      <c r="H21" s="17">
        <f t="shared" si="1"/>
        <v>0</v>
      </c>
    </row>
    <row r="22" spans="1:8" s="2" customFormat="1" x14ac:dyDescent="0.2">
      <c r="A22" s="15" t="s">
        <v>25</v>
      </c>
      <c r="B22" s="16" t="s">
        <v>26</v>
      </c>
      <c r="C22" s="74"/>
      <c r="D22" s="64"/>
      <c r="E22" s="74"/>
      <c r="F22" s="127"/>
      <c r="G22" s="127"/>
      <c r="H22" s="17">
        <f t="shared" si="1"/>
        <v>0</v>
      </c>
    </row>
    <row r="23" spans="1:8" s="2" customFormat="1" ht="13.5" thickBot="1" x14ac:dyDescent="0.25">
      <c r="A23" s="24" t="s">
        <v>27</v>
      </c>
      <c r="B23" s="25" t="s">
        <v>28</v>
      </c>
      <c r="C23" s="26">
        <f>SUM(C24:C25)</f>
        <v>590000</v>
      </c>
      <c r="D23" s="26">
        <f t="shared" ref="D23:G23" si="3">SUM(D24:D25)</f>
        <v>453072.74</v>
      </c>
      <c r="E23" s="26">
        <f t="shared" si="3"/>
        <v>0</v>
      </c>
      <c r="F23" s="26">
        <f t="shared" si="3"/>
        <v>0</v>
      </c>
      <c r="G23" s="26">
        <f t="shared" si="3"/>
        <v>0</v>
      </c>
      <c r="H23" s="17">
        <f t="shared" si="1"/>
        <v>0</v>
      </c>
    </row>
    <row r="24" spans="1:8" s="2" customFormat="1" ht="13.5" thickTop="1" x14ac:dyDescent="0.2">
      <c r="A24" s="21" t="s">
        <v>136</v>
      </c>
      <c r="B24" s="40" t="s">
        <v>138</v>
      </c>
      <c r="C24" s="69"/>
      <c r="D24" s="70"/>
      <c r="E24" s="69"/>
      <c r="F24" s="69"/>
      <c r="G24" s="69"/>
      <c r="H24" s="17">
        <f t="shared" si="1"/>
        <v>0</v>
      </c>
    </row>
    <row r="25" spans="1:8" s="2" customFormat="1" ht="13.5" thickBot="1" x14ac:dyDescent="0.25">
      <c r="A25" s="24" t="s">
        <v>137</v>
      </c>
      <c r="B25" s="25" t="s">
        <v>139</v>
      </c>
      <c r="C25" s="26">
        <v>590000</v>
      </c>
      <c r="D25" s="65">
        <f>30800+264959+157313.74</f>
        <v>453072.74</v>
      </c>
      <c r="E25" s="26"/>
      <c r="F25" s="26"/>
      <c r="G25" s="26"/>
      <c r="H25" s="17">
        <f t="shared" si="1"/>
        <v>0</v>
      </c>
    </row>
    <row r="26" spans="1:8" s="2" customFormat="1" ht="13.5" thickTop="1" x14ac:dyDescent="0.2">
      <c r="A26" s="27" t="s">
        <v>29</v>
      </c>
      <c r="B26" s="28" t="s">
        <v>30</v>
      </c>
      <c r="C26" s="29">
        <f>C27+C88+C87</f>
        <v>8767016.8191</v>
      </c>
      <c r="D26" s="66">
        <f>D27+D88+D87</f>
        <v>4452771</v>
      </c>
      <c r="E26" s="29">
        <f t="shared" ref="E26:G26" si="4">E27+E88+E87</f>
        <v>0</v>
      </c>
      <c r="F26" s="29">
        <f t="shared" si="4"/>
        <v>0</v>
      </c>
      <c r="G26" s="29">
        <f t="shared" si="4"/>
        <v>0</v>
      </c>
      <c r="H26" s="17">
        <f t="shared" si="1"/>
        <v>0</v>
      </c>
    </row>
    <row r="27" spans="1:8" s="2" customFormat="1" x14ac:dyDescent="0.2">
      <c r="A27" s="15" t="s">
        <v>31</v>
      </c>
      <c r="B27" s="30" t="s">
        <v>32</v>
      </c>
      <c r="C27" s="53">
        <f>C28+C29+C38+C42+C53+C59+C65+C71+C74+C77+C83</f>
        <v>8717016.8191</v>
      </c>
      <c r="D27" s="67">
        <f>D28+D29+D38+D42+D53+D59+D65+D71+D74+D77+D83</f>
        <v>4448686</v>
      </c>
      <c r="E27" s="53">
        <f t="shared" ref="E27:G27" si="5">E28+E29+E38+E42+E53+E59+E65+E71+E74+E77+E83</f>
        <v>0</v>
      </c>
      <c r="F27" s="53">
        <f t="shared" si="5"/>
        <v>0</v>
      </c>
      <c r="G27" s="53">
        <f t="shared" si="5"/>
        <v>0</v>
      </c>
      <c r="H27" s="17">
        <f t="shared" si="1"/>
        <v>0</v>
      </c>
    </row>
    <row r="28" spans="1:8" s="2" customFormat="1" ht="13.5" x14ac:dyDescent="0.2">
      <c r="A28" s="46" t="s">
        <v>33</v>
      </c>
      <c r="B28" s="47" t="s">
        <v>34</v>
      </c>
      <c r="C28" s="52">
        <v>205000</v>
      </c>
      <c r="D28" s="52">
        <v>129000</v>
      </c>
      <c r="E28" s="52">
        <v>0</v>
      </c>
      <c r="F28" s="52">
        <v>0</v>
      </c>
      <c r="G28" s="52">
        <v>0</v>
      </c>
      <c r="H28" s="17">
        <f t="shared" si="1"/>
        <v>0</v>
      </c>
    </row>
    <row r="29" spans="1:8" s="2" customFormat="1" ht="13.5" x14ac:dyDescent="0.2">
      <c r="A29" s="46" t="s">
        <v>35</v>
      </c>
      <c r="B29" s="47" t="s">
        <v>36</v>
      </c>
      <c r="C29" s="52">
        <f>SUM(C30:C37)</f>
        <v>107820</v>
      </c>
      <c r="D29" s="52">
        <f>SUM(D30:D37)</f>
        <v>61405</v>
      </c>
      <c r="E29" s="52">
        <f t="shared" ref="E29:G29" si="6">SUM(E30:E37)</f>
        <v>0</v>
      </c>
      <c r="F29" s="52">
        <f t="shared" si="6"/>
        <v>0</v>
      </c>
      <c r="G29" s="52">
        <f t="shared" si="6"/>
        <v>0</v>
      </c>
      <c r="H29" s="17">
        <f t="shared" si="1"/>
        <v>0</v>
      </c>
    </row>
    <row r="30" spans="1:8" s="2" customFormat="1" x14ac:dyDescent="0.2">
      <c r="A30" s="15" t="s">
        <v>37</v>
      </c>
      <c r="B30" s="19" t="s">
        <v>134</v>
      </c>
      <c r="C30" s="17">
        <v>50000</v>
      </c>
      <c r="D30" s="63">
        <v>31389</v>
      </c>
      <c r="E30" s="17"/>
      <c r="F30" s="17"/>
      <c r="G30" s="17"/>
      <c r="H30" s="17">
        <f t="shared" si="1"/>
        <v>0</v>
      </c>
    </row>
    <row r="31" spans="1:8" s="2" customFormat="1" x14ac:dyDescent="0.2">
      <c r="A31" s="15" t="s">
        <v>39</v>
      </c>
      <c r="B31" s="19" t="s">
        <v>40</v>
      </c>
      <c r="C31" s="17">
        <f>10000+10000+1000</f>
        <v>21000</v>
      </c>
      <c r="D31" s="63">
        <v>5531</v>
      </c>
      <c r="E31" s="17"/>
      <c r="F31" s="17"/>
      <c r="G31" s="17"/>
      <c r="H31" s="17">
        <f t="shared" si="1"/>
        <v>0</v>
      </c>
    </row>
    <row r="32" spans="1:8" s="2" customFormat="1" x14ac:dyDescent="0.2">
      <c r="A32" s="15" t="s">
        <v>41</v>
      </c>
      <c r="B32" s="19" t="s">
        <v>42</v>
      </c>
      <c r="C32" s="17">
        <v>7300</v>
      </c>
      <c r="D32" s="63">
        <v>3567</v>
      </c>
      <c r="E32" s="17"/>
      <c r="F32" s="17"/>
      <c r="G32" s="17"/>
      <c r="H32" s="17">
        <f t="shared" si="1"/>
        <v>0</v>
      </c>
    </row>
    <row r="33" spans="1:8" s="2" customFormat="1" x14ac:dyDescent="0.2">
      <c r="A33" s="15" t="s">
        <v>43</v>
      </c>
      <c r="B33" s="19" t="s">
        <v>44</v>
      </c>
      <c r="C33" s="17">
        <v>6000</v>
      </c>
      <c r="D33" s="63">
        <v>3747</v>
      </c>
      <c r="E33" s="17"/>
      <c r="F33" s="17"/>
      <c r="G33" s="17"/>
      <c r="H33" s="17">
        <f t="shared" si="1"/>
        <v>0</v>
      </c>
    </row>
    <row r="34" spans="1:8" s="2" customFormat="1" x14ac:dyDescent="0.2">
      <c r="A34" s="15" t="s">
        <v>45</v>
      </c>
      <c r="B34" s="19" t="s">
        <v>46</v>
      </c>
      <c r="C34" s="17">
        <v>10000</v>
      </c>
      <c r="D34" s="63">
        <v>10192</v>
      </c>
      <c r="E34" s="17"/>
      <c r="F34" s="17"/>
      <c r="G34" s="17"/>
      <c r="H34" s="17">
        <f t="shared" si="1"/>
        <v>0</v>
      </c>
    </row>
    <row r="35" spans="1:8" s="2" customFormat="1" x14ac:dyDescent="0.2">
      <c r="A35" s="15" t="s">
        <v>47</v>
      </c>
      <c r="B35" s="19" t="s">
        <v>48</v>
      </c>
      <c r="C35" s="17">
        <f>1600+2600+2000</f>
        <v>6200</v>
      </c>
      <c r="D35" s="63">
        <v>3359</v>
      </c>
      <c r="E35" s="17"/>
      <c r="F35" s="17"/>
      <c r="G35" s="17"/>
      <c r="H35" s="17">
        <f t="shared" si="1"/>
        <v>0</v>
      </c>
    </row>
    <row r="36" spans="1:8" s="2" customFormat="1" x14ac:dyDescent="0.2">
      <c r="A36" s="15" t="s">
        <v>49</v>
      </c>
      <c r="B36" s="19" t="s">
        <v>50</v>
      </c>
      <c r="C36" s="17">
        <v>4320</v>
      </c>
      <c r="D36" s="63">
        <v>1677</v>
      </c>
      <c r="E36" s="17"/>
      <c r="F36" s="17"/>
      <c r="G36" s="17"/>
      <c r="H36" s="17">
        <f t="shared" si="1"/>
        <v>0</v>
      </c>
    </row>
    <row r="37" spans="1:8" s="2" customFormat="1" x14ac:dyDescent="0.2">
      <c r="A37" s="15" t="s">
        <v>51</v>
      </c>
      <c r="B37" s="19" t="s">
        <v>52</v>
      </c>
      <c r="C37" s="17">
        <v>3000</v>
      </c>
      <c r="D37" s="63">
        <v>1943</v>
      </c>
      <c r="E37" s="17"/>
      <c r="F37" s="17"/>
      <c r="G37" s="17"/>
      <c r="H37" s="17">
        <f t="shared" si="1"/>
        <v>0</v>
      </c>
    </row>
    <row r="38" spans="1:8" s="2" customFormat="1" ht="13.5" x14ac:dyDescent="0.2">
      <c r="A38" s="50" t="s">
        <v>53</v>
      </c>
      <c r="B38" s="47" t="s">
        <v>54</v>
      </c>
      <c r="C38" s="52">
        <f>SUM(C39:C41)</f>
        <v>661000</v>
      </c>
      <c r="D38" s="52">
        <f>SUM(D39:D41)</f>
        <v>385611</v>
      </c>
      <c r="E38" s="52">
        <f t="shared" ref="E38:G38" si="7">SUM(E39:E41)</f>
        <v>0</v>
      </c>
      <c r="F38" s="52">
        <f t="shared" si="7"/>
        <v>0</v>
      </c>
      <c r="G38" s="52">
        <f t="shared" si="7"/>
        <v>0</v>
      </c>
      <c r="H38" s="17">
        <f t="shared" si="1"/>
        <v>0</v>
      </c>
    </row>
    <row r="39" spans="1:8" s="2" customFormat="1" x14ac:dyDescent="0.2">
      <c r="A39" s="15" t="s">
        <v>37</v>
      </c>
      <c r="B39" s="19" t="s">
        <v>55</v>
      </c>
      <c r="C39" s="31">
        <f>168000+56000</f>
        <v>224000</v>
      </c>
      <c r="D39" s="63">
        <v>253376</v>
      </c>
      <c r="E39" s="31"/>
      <c r="F39" s="31">
        <v>0</v>
      </c>
      <c r="G39" s="31">
        <v>0</v>
      </c>
      <c r="H39" s="17">
        <f t="shared" si="1"/>
        <v>0</v>
      </c>
    </row>
    <row r="40" spans="1:8" s="2" customFormat="1" x14ac:dyDescent="0.2">
      <c r="A40" s="15" t="s">
        <v>38</v>
      </c>
      <c r="B40" s="19" t="s">
        <v>56</v>
      </c>
      <c r="C40" s="17">
        <v>425000</v>
      </c>
      <c r="D40" s="63">
        <v>124084</v>
      </c>
      <c r="E40" s="17"/>
      <c r="F40" s="17">
        <v>0</v>
      </c>
      <c r="G40" s="17">
        <v>0</v>
      </c>
      <c r="H40" s="17">
        <f t="shared" si="1"/>
        <v>0</v>
      </c>
    </row>
    <row r="41" spans="1:8" s="2" customFormat="1" x14ac:dyDescent="0.2">
      <c r="A41" s="15" t="s">
        <v>39</v>
      </c>
      <c r="B41" s="19" t="s">
        <v>57</v>
      </c>
      <c r="C41" s="17">
        <v>12000</v>
      </c>
      <c r="D41" s="63">
        <v>8151</v>
      </c>
      <c r="E41" s="17"/>
      <c r="F41" s="17">
        <v>0</v>
      </c>
      <c r="G41" s="17">
        <v>0</v>
      </c>
      <c r="H41" s="17">
        <f t="shared" si="1"/>
        <v>0</v>
      </c>
    </row>
    <row r="42" spans="1:8" s="2" customFormat="1" ht="13.5" x14ac:dyDescent="0.2">
      <c r="A42" s="48" t="s">
        <v>58</v>
      </c>
      <c r="B42" s="49" t="s">
        <v>59</v>
      </c>
      <c r="C42" s="52">
        <f t="shared" ref="C42:G42" si="8">SUM(C43:C52)</f>
        <v>930850</v>
      </c>
      <c r="D42" s="52">
        <f t="shared" si="8"/>
        <v>365002</v>
      </c>
      <c r="E42" s="52">
        <f t="shared" si="8"/>
        <v>0</v>
      </c>
      <c r="F42" s="52">
        <f t="shared" si="8"/>
        <v>0</v>
      </c>
      <c r="G42" s="52">
        <f t="shared" si="8"/>
        <v>0</v>
      </c>
      <c r="H42" s="17">
        <f t="shared" si="1"/>
        <v>0</v>
      </c>
    </row>
    <row r="43" spans="1:8" s="2" customFormat="1" x14ac:dyDescent="0.2">
      <c r="A43" s="15" t="s">
        <v>37</v>
      </c>
      <c r="B43" s="16" t="s">
        <v>60</v>
      </c>
      <c r="C43" s="17">
        <v>2000</v>
      </c>
      <c r="D43" s="63">
        <v>20732</v>
      </c>
      <c r="E43" s="17"/>
      <c r="F43" s="17"/>
      <c r="G43" s="17"/>
      <c r="H43" s="17">
        <f t="shared" si="1"/>
        <v>0</v>
      </c>
    </row>
    <row r="44" spans="1:8" s="2" customFormat="1" x14ac:dyDescent="0.2">
      <c r="A44" s="15" t="s">
        <v>38</v>
      </c>
      <c r="B44" s="16" t="s">
        <v>61</v>
      </c>
      <c r="C44" s="17">
        <v>12000</v>
      </c>
      <c r="D44" s="63">
        <v>4998</v>
      </c>
      <c r="E44" s="17"/>
      <c r="F44" s="17">
        <v>0</v>
      </c>
      <c r="G44" s="17">
        <v>0</v>
      </c>
      <c r="H44" s="17">
        <f t="shared" si="1"/>
        <v>0</v>
      </c>
    </row>
    <row r="45" spans="1:8" s="2" customFormat="1" x14ac:dyDescent="0.2">
      <c r="A45" s="15" t="s">
        <v>39</v>
      </c>
      <c r="B45" s="16" t="s">
        <v>62</v>
      </c>
      <c r="C45" s="17">
        <v>5000</v>
      </c>
      <c r="D45" s="63">
        <v>2457</v>
      </c>
      <c r="E45" s="17"/>
      <c r="F45" s="17"/>
      <c r="G45" s="17"/>
      <c r="H45" s="17">
        <f t="shared" si="1"/>
        <v>0</v>
      </c>
    </row>
    <row r="46" spans="1:8" s="2" customFormat="1" x14ac:dyDescent="0.2">
      <c r="A46" s="15" t="s">
        <v>41</v>
      </c>
      <c r="B46" s="16" t="s">
        <v>63</v>
      </c>
      <c r="C46" s="17">
        <v>58000</v>
      </c>
      <c r="D46" s="63">
        <v>34762</v>
      </c>
      <c r="E46" s="17"/>
      <c r="F46" s="17"/>
      <c r="G46" s="17"/>
      <c r="H46" s="17">
        <f t="shared" si="1"/>
        <v>0</v>
      </c>
    </row>
    <row r="47" spans="1:8" s="2" customFormat="1" x14ac:dyDescent="0.2">
      <c r="A47" s="15" t="s">
        <v>43</v>
      </c>
      <c r="B47" s="16" t="s">
        <v>64</v>
      </c>
      <c r="C47" s="17">
        <v>8000</v>
      </c>
      <c r="D47" s="63">
        <v>4675</v>
      </c>
      <c r="E47" s="17"/>
      <c r="F47" s="17"/>
      <c r="G47" s="17"/>
      <c r="H47" s="17">
        <f t="shared" si="1"/>
        <v>0</v>
      </c>
    </row>
    <row r="48" spans="1:8" s="2" customFormat="1" x14ac:dyDescent="0.2">
      <c r="A48" s="15" t="s">
        <v>45</v>
      </c>
      <c r="B48" s="16" t="s">
        <v>65</v>
      </c>
      <c r="C48" s="17">
        <f>3000+100000</f>
        <v>103000</v>
      </c>
      <c r="D48" s="63">
        <v>68056</v>
      </c>
      <c r="E48" s="17"/>
      <c r="F48" s="17"/>
      <c r="G48" s="17"/>
      <c r="H48" s="17">
        <f t="shared" si="1"/>
        <v>0</v>
      </c>
    </row>
    <row r="49" spans="1:8" s="2" customFormat="1" x14ac:dyDescent="0.2">
      <c r="A49" s="15" t="s">
        <v>47</v>
      </c>
      <c r="B49" s="16" t="s">
        <v>66</v>
      </c>
      <c r="C49" s="17">
        <f>56150+46000+5000+5500</f>
        <v>112650</v>
      </c>
      <c r="D49" s="63">
        <v>58929</v>
      </c>
      <c r="E49" s="17"/>
      <c r="F49" s="17"/>
      <c r="G49" s="17"/>
      <c r="H49" s="17">
        <f t="shared" si="1"/>
        <v>0</v>
      </c>
    </row>
    <row r="50" spans="1:8" s="2" customFormat="1" x14ac:dyDescent="0.2">
      <c r="A50" s="15" t="s">
        <v>49</v>
      </c>
      <c r="B50" s="16" t="s">
        <v>67</v>
      </c>
      <c r="C50" s="17">
        <v>22200</v>
      </c>
      <c r="D50" s="63">
        <v>761</v>
      </c>
      <c r="E50" s="17"/>
      <c r="F50" s="17"/>
      <c r="G50" s="17"/>
      <c r="H50" s="17">
        <f t="shared" si="1"/>
        <v>0</v>
      </c>
    </row>
    <row r="51" spans="1:8" s="2" customFormat="1" x14ac:dyDescent="0.2">
      <c r="A51" s="15" t="s">
        <v>51</v>
      </c>
      <c r="B51" s="16" t="s">
        <v>68</v>
      </c>
      <c r="C51" s="17">
        <v>100000</v>
      </c>
      <c r="D51" s="63">
        <v>46789</v>
      </c>
      <c r="E51" s="17"/>
      <c r="F51" s="17"/>
      <c r="G51" s="17"/>
      <c r="H51" s="17">
        <f t="shared" si="1"/>
        <v>0</v>
      </c>
    </row>
    <row r="52" spans="1:8" s="2" customFormat="1" ht="25.5" x14ac:dyDescent="0.2">
      <c r="A52" s="99" t="s">
        <v>69</v>
      </c>
      <c r="B52" s="103" t="s">
        <v>130</v>
      </c>
      <c r="C52" s="101">
        <f>350000+158000</f>
        <v>508000</v>
      </c>
      <c r="D52" s="102">
        <v>122843</v>
      </c>
      <c r="E52" s="101">
        <v>0</v>
      </c>
      <c r="F52" s="17"/>
      <c r="G52" s="17"/>
      <c r="H52" s="17">
        <f t="shared" si="1"/>
        <v>0</v>
      </c>
    </row>
    <row r="53" spans="1:8" s="2" customFormat="1" ht="13.5" x14ac:dyDescent="0.2">
      <c r="A53" s="50" t="s">
        <v>70</v>
      </c>
      <c r="B53" s="51" t="s">
        <v>71</v>
      </c>
      <c r="C53" s="52">
        <f>SUM(C54:C58)</f>
        <v>4641397</v>
      </c>
      <c r="D53" s="52">
        <f>SUM(D54:D58)</f>
        <v>2441385</v>
      </c>
      <c r="E53" s="52">
        <f t="shared" ref="E53:G53" si="9">SUM(E54:E58)</f>
        <v>0</v>
      </c>
      <c r="F53" s="52">
        <f t="shared" si="9"/>
        <v>0</v>
      </c>
      <c r="G53" s="52">
        <f t="shared" si="9"/>
        <v>0</v>
      </c>
      <c r="H53" s="17">
        <f t="shared" si="1"/>
        <v>0</v>
      </c>
    </row>
    <row r="54" spans="1:8" s="2" customFormat="1" x14ac:dyDescent="0.2">
      <c r="A54" s="15" t="s">
        <v>37</v>
      </c>
      <c r="B54" s="16" t="s">
        <v>72</v>
      </c>
      <c r="C54" s="17">
        <f>3427317+648260+100000</f>
        <v>4175577</v>
      </c>
      <c r="D54" s="63">
        <v>2205309</v>
      </c>
      <c r="E54" s="17">
        <v>0</v>
      </c>
      <c r="F54" s="17">
        <v>0</v>
      </c>
      <c r="G54" s="17">
        <v>0</v>
      </c>
      <c r="H54" s="17">
        <f t="shared" si="1"/>
        <v>0</v>
      </c>
    </row>
    <row r="55" spans="1:8" s="2" customFormat="1" x14ac:dyDescent="0.2">
      <c r="A55" s="15" t="s">
        <v>38</v>
      </c>
      <c r="B55" s="16" t="s">
        <v>73</v>
      </c>
      <c r="C55" s="17">
        <v>252000</v>
      </c>
      <c r="D55" s="63">
        <v>187245</v>
      </c>
      <c r="E55" s="17">
        <v>0</v>
      </c>
      <c r="F55" s="17"/>
      <c r="G55" s="17"/>
      <c r="H55" s="17">
        <f t="shared" si="1"/>
        <v>0</v>
      </c>
    </row>
    <row r="56" spans="1:8" s="2" customFormat="1" x14ac:dyDescent="0.2">
      <c r="A56" s="15" t="s">
        <v>39</v>
      </c>
      <c r="B56" s="16" t="s">
        <v>74</v>
      </c>
      <c r="C56" s="17">
        <v>102820</v>
      </c>
      <c r="D56" s="63"/>
      <c r="E56" s="17"/>
      <c r="F56" s="17">
        <v>0</v>
      </c>
      <c r="G56" s="17">
        <v>0</v>
      </c>
      <c r="H56" s="17">
        <f t="shared" si="1"/>
        <v>0</v>
      </c>
    </row>
    <row r="57" spans="1:8" s="2" customFormat="1" x14ac:dyDescent="0.2">
      <c r="A57" s="15" t="s">
        <v>41</v>
      </c>
      <c r="B57" s="16" t="s">
        <v>75</v>
      </c>
      <c r="C57" s="17">
        <v>111000</v>
      </c>
      <c r="D57" s="63"/>
      <c r="E57" s="17"/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43</v>
      </c>
      <c r="B58" s="16" t="s">
        <v>76</v>
      </c>
      <c r="C58" s="17">
        <v>0</v>
      </c>
      <c r="D58" s="63">
        <v>48831</v>
      </c>
      <c r="E58" s="17"/>
      <c r="F58" s="17">
        <v>0</v>
      </c>
      <c r="G58" s="17">
        <v>0</v>
      </c>
      <c r="H58" s="17">
        <f t="shared" si="1"/>
        <v>0</v>
      </c>
    </row>
    <row r="59" spans="1:8" s="2" customFormat="1" ht="13.5" x14ac:dyDescent="0.2">
      <c r="A59" s="50" t="s">
        <v>77</v>
      </c>
      <c r="B59" s="51" t="s">
        <v>78</v>
      </c>
      <c r="C59" s="52">
        <f>SUM(C60:C64)</f>
        <v>1153871.8191</v>
      </c>
      <c r="D59" s="52">
        <f>SUM(D60:D64)</f>
        <v>572911</v>
      </c>
      <c r="E59" s="52">
        <f t="shared" ref="E59:G59" si="10">SUM(E60:E64)</f>
        <v>0</v>
      </c>
      <c r="F59" s="52">
        <f t="shared" si="10"/>
        <v>0</v>
      </c>
      <c r="G59" s="52">
        <f t="shared" si="10"/>
        <v>0</v>
      </c>
      <c r="H59" s="17">
        <f t="shared" si="1"/>
        <v>0</v>
      </c>
    </row>
    <row r="60" spans="1:8" s="2" customFormat="1" x14ac:dyDescent="0.2">
      <c r="A60" s="15" t="s">
        <v>37</v>
      </c>
      <c r="B60" s="16" t="s">
        <v>79</v>
      </c>
      <c r="C60" s="17">
        <f>(C54+C56+C57+C55)*0.2003</f>
        <v>929671.81910000008</v>
      </c>
      <c r="D60" s="63">
        <v>442373</v>
      </c>
      <c r="E60" s="17">
        <f t="shared" ref="E60:G60" si="11">(E54+E56+E57+E55)*0.2003</f>
        <v>0</v>
      </c>
      <c r="F60" s="17">
        <f t="shared" si="11"/>
        <v>0</v>
      </c>
      <c r="G60" s="17">
        <f t="shared" si="11"/>
        <v>0</v>
      </c>
      <c r="H60" s="17">
        <f t="shared" si="1"/>
        <v>0</v>
      </c>
    </row>
    <row r="61" spans="1:8" s="2" customFormat="1" x14ac:dyDescent="0.2">
      <c r="A61" s="15" t="s">
        <v>38</v>
      </c>
      <c r="B61" s="16" t="s">
        <v>80</v>
      </c>
      <c r="C61" s="17">
        <v>101200</v>
      </c>
      <c r="D61" s="63">
        <v>102829</v>
      </c>
      <c r="E61" s="17"/>
      <c r="F61" s="17">
        <v>0</v>
      </c>
      <c r="G61" s="17">
        <v>0</v>
      </c>
      <c r="H61" s="17">
        <f t="shared" si="1"/>
        <v>0</v>
      </c>
    </row>
    <row r="62" spans="1:8" s="2" customFormat="1" x14ac:dyDescent="0.2">
      <c r="A62" s="15" t="s">
        <v>39</v>
      </c>
      <c r="B62" s="16" t="s">
        <v>81</v>
      </c>
      <c r="C62" s="17">
        <v>100000</v>
      </c>
      <c r="D62" s="63">
        <v>9916</v>
      </c>
      <c r="E62" s="17"/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41</v>
      </c>
      <c r="B63" s="16" t="s">
        <v>82</v>
      </c>
      <c r="C63" s="17">
        <v>20000</v>
      </c>
      <c r="D63" s="63">
        <v>12987</v>
      </c>
      <c r="E63" s="17"/>
      <c r="F63" s="17"/>
      <c r="G63" s="17"/>
      <c r="H63" s="17">
        <f t="shared" si="1"/>
        <v>0</v>
      </c>
    </row>
    <row r="64" spans="1:8" s="2" customFormat="1" x14ac:dyDescent="0.2">
      <c r="A64" s="15" t="s">
        <v>43</v>
      </c>
      <c r="B64" s="16" t="s">
        <v>83</v>
      </c>
      <c r="C64" s="17">
        <v>3000</v>
      </c>
      <c r="D64" s="63">
        <v>4806</v>
      </c>
      <c r="E64" s="17"/>
      <c r="F64" s="17"/>
      <c r="G64" s="17"/>
      <c r="H64" s="17">
        <f t="shared" si="1"/>
        <v>0</v>
      </c>
    </row>
    <row r="65" spans="1:8" s="2" customFormat="1" ht="13.5" x14ac:dyDescent="0.2">
      <c r="A65" s="50" t="s">
        <v>84</v>
      </c>
      <c r="B65" s="51" t="s">
        <v>85</v>
      </c>
      <c r="C65" s="52">
        <f>SUM(C66:C70)</f>
        <v>80550</v>
      </c>
      <c r="D65" s="52">
        <f>SUM(D66:D70)</f>
        <v>52314</v>
      </c>
      <c r="E65" s="52">
        <f t="shared" ref="E65:G65" si="12">SUM(E66:E70)</f>
        <v>0</v>
      </c>
      <c r="F65" s="52">
        <f t="shared" si="12"/>
        <v>0</v>
      </c>
      <c r="G65" s="52">
        <f t="shared" si="12"/>
        <v>0</v>
      </c>
      <c r="H65" s="17">
        <f t="shared" si="1"/>
        <v>0</v>
      </c>
    </row>
    <row r="66" spans="1:8" s="2" customFormat="1" x14ac:dyDescent="0.2">
      <c r="A66" s="15" t="s">
        <v>37</v>
      </c>
      <c r="B66" s="16" t="s">
        <v>86</v>
      </c>
      <c r="C66" s="17">
        <v>650</v>
      </c>
      <c r="D66" s="63">
        <v>628</v>
      </c>
      <c r="E66" s="17"/>
      <c r="F66" s="17">
        <v>0</v>
      </c>
      <c r="G66" s="17">
        <v>0</v>
      </c>
      <c r="H66" s="17">
        <f t="shared" si="1"/>
        <v>0</v>
      </c>
    </row>
    <row r="67" spans="1:8" s="2" customFormat="1" x14ac:dyDescent="0.2">
      <c r="A67" s="15" t="s">
        <v>38</v>
      </c>
      <c r="B67" s="16" t="s">
        <v>87</v>
      </c>
      <c r="C67" s="32">
        <v>72000</v>
      </c>
      <c r="D67" s="68">
        <v>44419</v>
      </c>
      <c r="E67" s="32"/>
      <c r="F67" s="32">
        <v>0</v>
      </c>
      <c r="G67" s="32">
        <v>0</v>
      </c>
      <c r="H67" s="17">
        <f t="shared" si="1"/>
        <v>0</v>
      </c>
    </row>
    <row r="68" spans="1:8" s="2" customFormat="1" x14ac:dyDescent="0.2">
      <c r="A68" s="15" t="s">
        <v>39</v>
      </c>
      <c r="B68" s="16" t="s">
        <v>88</v>
      </c>
      <c r="C68" s="17">
        <v>2000</v>
      </c>
      <c r="D68" s="63">
        <v>3373</v>
      </c>
      <c r="E68" s="17"/>
      <c r="F68" s="17"/>
      <c r="G68" s="17"/>
      <c r="H68" s="17">
        <f t="shared" si="1"/>
        <v>0</v>
      </c>
    </row>
    <row r="69" spans="1:8" s="2" customFormat="1" x14ac:dyDescent="0.2">
      <c r="A69" s="15" t="s">
        <v>41</v>
      </c>
      <c r="B69" s="16" t="s">
        <v>89</v>
      </c>
      <c r="C69" s="17">
        <v>300</v>
      </c>
      <c r="D69" s="63"/>
      <c r="E69" s="17"/>
      <c r="F69" s="17"/>
      <c r="G69" s="17"/>
      <c r="H69" s="17">
        <f t="shared" si="1"/>
        <v>0</v>
      </c>
    </row>
    <row r="70" spans="1:8" s="2" customFormat="1" x14ac:dyDescent="0.2">
      <c r="A70" s="15" t="s">
        <v>43</v>
      </c>
      <c r="B70" s="16" t="s">
        <v>90</v>
      </c>
      <c r="C70" s="17">
        <v>5600</v>
      </c>
      <c r="D70" s="63">
        <v>3894</v>
      </c>
      <c r="E70" s="17"/>
      <c r="F70" s="17"/>
      <c r="G70" s="17"/>
      <c r="H70" s="17">
        <f t="shared" si="1"/>
        <v>0</v>
      </c>
    </row>
    <row r="71" spans="1:8" s="2" customFormat="1" ht="13.5" x14ac:dyDescent="0.2">
      <c r="A71" s="50" t="s">
        <v>91</v>
      </c>
      <c r="B71" s="51" t="s">
        <v>92</v>
      </c>
      <c r="C71" s="52">
        <f>SUM(C72:C73)</f>
        <v>110000</v>
      </c>
      <c r="D71" s="52">
        <f>SUM(D72:D73)</f>
        <v>49781</v>
      </c>
      <c r="E71" s="52">
        <f t="shared" ref="E71:G71" si="13">SUM(E72:E73)</f>
        <v>0</v>
      </c>
      <c r="F71" s="52">
        <f t="shared" si="13"/>
        <v>0</v>
      </c>
      <c r="G71" s="52">
        <f t="shared" si="13"/>
        <v>0</v>
      </c>
      <c r="H71" s="17">
        <f t="shared" si="1"/>
        <v>0</v>
      </c>
    </row>
    <row r="72" spans="1:8" s="2" customFormat="1" x14ac:dyDescent="0.2">
      <c r="A72" s="15" t="s">
        <v>37</v>
      </c>
      <c r="B72" s="16" t="s">
        <v>93</v>
      </c>
      <c r="C72" s="17">
        <v>53000</v>
      </c>
      <c r="D72" s="63">
        <v>24568</v>
      </c>
      <c r="E72" s="17">
        <v>0</v>
      </c>
      <c r="F72" s="17">
        <v>0</v>
      </c>
      <c r="G72" s="17">
        <v>0</v>
      </c>
      <c r="H72" s="17">
        <f t="shared" si="1"/>
        <v>0</v>
      </c>
    </row>
    <row r="73" spans="1:8" s="2" customFormat="1" x14ac:dyDescent="0.2">
      <c r="A73" s="15" t="s">
        <v>38</v>
      </c>
      <c r="B73" s="16" t="s">
        <v>94</v>
      </c>
      <c r="C73" s="17">
        <v>57000</v>
      </c>
      <c r="D73" s="63">
        <v>25213</v>
      </c>
      <c r="E73" s="17">
        <v>0</v>
      </c>
      <c r="F73" s="17"/>
      <c r="G73" s="17"/>
      <c r="H73" s="17">
        <f t="shared" si="1"/>
        <v>0</v>
      </c>
    </row>
    <row r="74" spans="1:8" s="2" customFormat="1" ht="13.5" x14ac:dyDescent="0.2">
      <c r="A74" s="50" t="s">
        <v>95</v>
      </c>
      <c r="B74" s="51" t="s">
        <v>96</v>
      </c>
      <c r="C74" s="52">
        <f>SUM(C75:C76)</f>
        <v>85000</v>
      </c>
      <c r="D74" s="52">
        <f>SUM(D75:D76)</f>
        <v>49264</v>
      </c>
      <c r="E74" s="52">
        <f t="shared" ref="E74:G74" si="14">SUM(E75:E76)</f>
        <v>0</v>
      </c>
      <c r="F74" s="52">
        <f t="shared" si="14"/>
        <v>0</v>
      </c>
      <c r="G74" s="52">
        <f t="shared" si="14"/>
        <v>0</v>
      </c>
      <c r="H74" s="17">
        <f t="shared" ref="H74:H99" si="15">SUM(F74-G74)</f>
        <v>0</v>
      </c>
    </row>
    <row r="75" spans="1:8" s="2" customFormat="1" x14ac:dyDescent="0.2">
      <c r="A75" s="15" t="s">
        <v>37</v>
      </c>
      <c r="B75" s="16" t="s">
        <v>97</v>
      </c>
      <c r="C75" s="17">
        <v>5000</v>
      </c>
      <c r="D75" s="63">
        <v>1885</v>
      </c>
      <c r="E75" s="17"/>
      <c r="F75" s="17"/>
      <c r="G75" s="17"/>
      <c r="H75" s="17">
        <f t="shared" si="15"/>
        <v>0</v>
      </c>
    </row>
    <row r="76" spans="1:8" s="2" customFormat="1" x14ac:dyDescent="0.2">
      <c r="A76" s="15" t="s">
        <v>38</v>
      </c>
      <c r="B76" s="16" t="s">
        <v>129</v>
      </c>
      <c r="C76" s="17">
        <v>80000</v>
      </c>
      <c r="D76" s="63">
        <v>47379</v>
      </c>
      <c r="E76" s="17"/>
      <c r="F76" s="17"/>
      <c r="G76" s="17"/>
      <c r="H76" s="17">
        <f t="shared" si="15"/>
        <v>0</v>
      </c>
    </row>
    <row r="77" spans="1:8" s="2" customFormat="1" ht="13.5" x14ac:dyDescent="0.2">
      <c r="A77" s="50" t="s">
        <v>98</v>
      </c>
      <c r="B77" s="51" t="s">
        <v>99</v>
      </c>
      <c r="C77" s="52">
        <f>SUM(C78:C80)</f>
        <v>462000</v>
      </c>
      <c r="D77" s="52">
        <f>SUM(D78:D80)</f>
        <v>237408</v>
      </c>
      <c r="E77" s="52">
        <f t="shared" ref="E77:G77" si="16">SUM(E78:E80)</f>
        <v>0</v>
      </c>
      <c r="F77" s="52">
        <f t="shared" si="16"/>
        <v>0</v>
      </c>
      <c r="G77" s="52">
        <f t="shared" si="16"/>
        <v>0</v>
      </c>
      <c r="H77" s="17">
        <f t="shared" si="15"/>
        <v>0</v>
      </c>
    </row>
    <row r="78" spans="1:8" s="2" customFormat="1" x14ac:dyDescent="0.2">
      <c r="A78" s="15" t="s">
        <v>37</v>
      </c>
      <c r="B78" s="16" t="s">
        <v>100</v>
      </c>
      <c r="C78" s="17">
        <v>0</v>
      </c>
      <c r="D78" s="17"/>
      <c r="E78" s="17"/>
      <c r="F78" s="17"/>
      <c r="G78" s="17"/>
      <c r="H78" s="17">
        <f t="shared" si="15"/>
        <v>0</v>
      </c>
    </row>
    <row r="79" spans="1:8" s="2" customFormat="1" x14ac:dyDescent="0.2">
      <c r="A79" s="15" t="s">
        <v>39</v>
      </c>
      <c r="B79" s="16" t="s">
        <v>101</v>
      </c>
      <c r="C79" s="17">
        <v>20000</v>
      </c>
      <c r="D79" s="63">
        <v>13620</v>
      </c>
      <c r="E79" s="17"/>
      <c r="F79" s="17"/>
      <c r="G79" s="17"/>
      <c r="H79" s="17">
        <f t="shared" si="15"/>
        <v>0</v>
      </c>
    </row>
    <row r="80" spans="1:8" s="2" customFormat="1" ht="13.5" x14ac:dyDescent="0.2">
      <c r="A80" s="59" t="s">
        <v>41</v>
      </c>
      <c r="B80" s="60" t="s">
        <v>133</v>
      </c>
      <c r="C80" s="61">
        <f>SUM(C81:C82)</f>
        <v>442000</v>
      </c>
      <c r="D80" s="61">
        <f>SUM(D81:D82)</f>
        <v>223788</v>
      </c>
      <c r="E80" s="61">
        <f t="shared" ref="E80:G80" si="17">SUM(E81:E82)</f>
        <v>0</v>
      </c>
      <c r="F80" s="61">
        <f t="shared" si="17"/>
        <v>0</v>
      </c>
      <c r="G80" s="61">
        <f t="shared" si="17"/>
        <v>0</v>
      </c>
      <c r="H80" s="17">
        <f t="shared" si="15"/>
        <v>0</v>
      </c>
    </row>
    <row r="81" spans="1:8" s="2" customFormat="1" x14ac:dyDescent="0.2">
      <c r="A81" s="15" t="s">
        <v>102</v>
      </c>
      <c r="B81" s="16" t="s">
        <v>131</v>
      </c>
      <c r="C81" s="17">
        <f>93000+69000</f>
        <v>162000</v>
      </c>
      <c r="D81" s="63">
        <v>108858</v>
      </c>
      <c r="E81" s="17"/>
      <c r="F81" s="17"/>
      <c r="G81" s="17"/>
      <c r="H81" s="17">
        <f t="shared" si="15"/>
        <v>0</v>
      </c>
    </row>
    <row r="82" spans="1:8" s="2" customFormat="1" ht="25.5" x14ac:dyDescent="0.2">
      <c r="A82" s="15" t="s">
        <v>103</v>
      </c>
      <c r="B82" s="16" t="s">
        <v>132</v>
      </c>
      <c r="C82" s="17">
        <v>280000</v>
      </c>
      <c r="D82" s="63">
        <v>114930</v>
      </c>
      <c r="E82" s="17"/>
      <c r="F82" s="17"/>
      <c r="G82" s="17"/>
      <c r="H82" s="17">
        <f t="shared" si="15"/>
        <v>0</v>
      </c>
    </row>
    <row r="83" spans="1:8" s="2" customFormat="1" ht="13.5" x14ac:dyDescent="0.2">
      <c r="A83" s="50" t="s">
        <v>104</v>
      </c>
      <c r="B83" s="51" t="s">
        <v>105</v>
      </c>
      <c r="C83" s="52">
        <f>SUM(C84:C86)</f>
        <v>279528</v>
      </c>
      <c r="D83" s="52">
        <f>SUM(D84:D86)</f>
        <v>104605</v>
      </c>
      <c r="E83" s="52">
        <f t="shared" ref="E83:G83" si="18">SUM(E84:E86)</f>
        <v>0</v>
      </c>
      <c r="F83" s="52">
        <f t="shared" si="18"/>
        <v>0</v>
      </c>
      <c r="G83" s="52">
        <f t="shared" si="18"/>
        <v>0</v>
      </c>
      <c r="H83" s="17">
        <f t="shared" si="15"/>
        <v>0</v>
      </c>
    </row>
    <row r="84" spans="1:8" s="2" customFormat="1" x14ac:dyDescent="0.2">
      <c r="A84" s="15" t="s">
        <v>37</v>
      </c>
      <c r="B84" s="16" t="s">
        <v>106</v>
      </c>
      <c r="C84" s="17">
        <v>8000</v>
      </c>
      <c r="D84" s="63">
        <v>5968</v>
      </c>
      <c r="E84" s="17"/>
      <c r="F84" s="17"/>
      <c r="G84" s="17"/>
      <c r="H84" s="17">
        <f t="shared" si="15"/>
        <v>0</v>
      </c>
    </row>
    <row r="85" spans="1:8" s="2" customFormat="1" x14ac:dyDescent="0.2">
      <c r="A85" s="15" t="s">
        <v>38</v>
      </c>
      <c r="B85" s="16" t="s">
        <v>127</v>
      </c>
      <c r="C85" s="17">
        <v>4000</v>
      </c>
      <c r="D85" s="63">
        <v>1927</v>
      </c>
      <c r="E85" s="17"/>
      <c r="F85" s="17"/>
      <c r="G85" s="17"/>
      <c r="H85" s="17">
        <f t="shared" si="15"/>
        <v>0</v>
      </c>
    </row>
    <row r="86" spans="1:8" s="2" customFormat="1" x14ac:dyDescent="0.2">
      <c r="A86" s="15" t="s">
        <v>39</v>
      </c>
      <c r="B86" s="16" t="s">
        <v>126</v>
      </c>
      <c r="C86" s="17">
        <f>158000+59528+50000</f>
        <v>267528</v>
      </c>
      <c r="D86" s="63">
        <f>86859+9851</f>
        <v>96710</v>
      </c>
      <c r="E86" s="17"/>
      <c r="F86" s="17"/>
      <c r="G86" s="17"/>
      <c r="H86" s="17">
        <f t="shared" si="15"/>
        <v>0</v>
      </c>
    </row>
    <row r="87" spans="1:8" s="2" customFormat="1" ht="13.5" x14ac:dyDescent="0.2">
      <c r="A87" s="50" t="s">
        <v>107</v>
      </c>
      <c r="B87" s="51" t="s">
        <v>108</v>
      </c>
      <c r="C87" s="52">
        <v>50000</v>
      </c>
      <c r="D87" s="52">
        <v>4085</v>
      </c>
      <c r="E87" s="52">
        <v>0</v>
      </c>
      <c r="F87" s="52">
        <v>0</v>
      </c>
      <c r="G87" s="52">
        <v>0</v>
      </c>
      <c r="H87" s="17">
        <f t="shared" si="15"/>
        <v>0</v>
      </c>
    </row>
    <row r="88" spans="1:8" s="2" customFormat="1" ht="13.5" x14ac:dyDescent="0.2">
      <c r="A88" s="50" t="s">
        <v>109</v>
      </c>
      <c r="B88" s="51" t="s">
        <v>110</v>
      </c>
      <c r="C88" s="52"/>
      <c r="D88" s="52"/>
      <c r="E88" s="52"/>
      <c r="F88" s="52"/>
      <c r="G88" s="52"/>
      <c r="H88" s="17">
        <f t="shared" si="15"/>
        <v>0</v>
      </c>
    </row>
    <row r="89" spans="1:8" s="2" customFormat="1" x14ac:dyDescent="0.2">
      <c r="A89" s="15"/>
      <c r="B89" s="33" t="s">
        <v>111</v>
      </c>
      <c r="C89" s="17">
        <v>0</v>
      </c>
      <c r="D89" s="17"/>
      <c r="E89" s="17">
        <v>0</v>
      </c>
      <c r="F89" s="17">
        <v>0</v>
      </c>
      <c r="G89" s="17">
        <v>0</v>
      </c>
      <c r="H89" s="17">
        <f t="shared" si="15"/>
        <v>0</v>
      </c>
    </row>
    <row r="90" spans="1:8" s="2" customFormat="1" ht="13.5" thickBot="1" x14ac:dyDescent="0.25">
      <c r="A90" s="24"/>
      <c r="B90" s="25"/>
      <c r="C90" s="26">
        <v>0</v>
      </c>
      <c r="D90" s="26"/>
      <c r="E90" s="26">
        <v>0</v>
      </c>
      <c r="F90" s="26">
        <v>0</v>
      </c>
      <c r="G90" s="26">
        <v>0</v>
      </c>
      <c r="H90" s="17">
        <f t="shared" si="15"/>
        <v>0</v>
      </c>
    </row>
    <row r="91" spans="1:8" s="2" customFormat="1" ht="21" hidden="1" customHeight="1" x14ac:dyDescent="0.2">
      <c r="A91" s="27" t="s">
        <v>112</v>
      </c>
      <c r="B91" s="28" t="s">
        <v>113</v>
      </c>
      <c r="C91" s="29"/>
      <c r="D91" s="29"/>
      <c r="E91" s="29"/>
      <c r="F91" s="29"/>
      <c r="G91" s="29"/>
      <c r="H91" s="17">
        <f t="shared" si="15"/>
        <v>0</v>
      </c>
    </row>
    <row r="92" spans="1:8" s="2" customFormat="1" ht="14.25" hidden="1" customHeight="1" x14ac:dyDescent="0.2">
      <c r="A92" s="15"/>
      <c r="B92" s="16" t="s">
        <v>114</v>
      </c>
      <c r="C92" s="17"/>
      <c r="D92" s="17"/>
      <c r="E92" s="17"/>
      <c r="F92" s="17"/>
      <c r="G92" s="17"/>
      <c r="H92" s="17">
        <f t="shared" si="15"/>
        <v>0</v>
      </c>
    </row>
    <row r="93" spans="1:8" s="2" customFormat="1" ht="15" hidden="1" customHeight="1" x14ac:dyDescent="0.2">
      <c r="A93" s="34"/>
      <c r="B93" s="35" t="s">
        <v>115</v>
      </c>
      <c r="C93" s="36"/>
      <c r="D93" s="36"/>
      <c r="E93" s="36"/>
      <c r="F93" s="36"/>
      <c r="G93" s="36"/>
      <c r="H93" s="17">
        <f t="shared" si="15"/>
        <v>0</v>
      </c>
    </row>
    <row r="94" spans="1:8" s="2" customFormat="1" ht="14.25" thickTop="1" thickBot="1" x14ac:dyDescent="0.25">
      <c r="A94" s="135" t="s">
        <v>116</v>
      </c>
      <c r="B94" s="37" t="s">
        <v>117</v>
      </c>
      <c r="C94" s="136">
        <f>C9-C26</f>
        <v>-1805039.8191</v>
      </c>
      <c r="D94" s="137">
        <f>D9-D26</f>
        <v>348266.74000000022</v>
      </c>
      <c r="E94" s="136">
        <f t="shared" ref="E94:G94" si="19">E9-E26</f>
        <v>0</v>
      </c>
      <c r="F94" s="136">
        <f t="shared" si="19"/>
        <v>0</v>
      </c>
      <c r="G94" s="136">
        <f t="shared" si="19"/>
        <v>0</v>
      </c>
      <c r="H94" s="17">
        <f t="shared" si="15"/>
        <v>0</v>
      </c>
    </row>
    <row r="95" spans="1:8" s="2" customFormat="1" ht="14.25" thickTop="1" thickBot="1" x14ac:dyDescent="0.25">
      <c r="A95" s="135"/>
      <c r="B95" s="25" t="s">
        <v>118</v>
      </c>
      <c r="C95" s="136"/>
      <c r="D95" s="137"/>
      <c r="E95" s="136"/>
      <c r="F95" s="136"/>
      <c r="G95" s="136"/>
      <c r="H95" s="17">
        <f t="shared" si="15"/>
        <v>0</v>
      </c>
    </row>
    <row r="96" spans="1:8" s="2" customFormat="1" ht="14.25" thickTop="1" thickBot="1" x14ac:dyDescent="0.25">
      <c r="A96" s="75" t="s">
        <v>119</v>
      </c>
      <c r="B96" s="38" t="s">
        <v>120</v>
      </c>
      <c r="C96" s="39">
        <f>C97</f>
        <v>3000</v>
      </c>
      <c r="D96" s="39"/>
      <c r="E96" s="39">
        <f t="shared" ref="E96:G96" si="20">E97</f>
        <v>0</v>
      </c>
      <c r="F96" s="39">
        <f t="shared" si="20"/>
        <v>0</v>
      </c>
      <c r="G96" s="39">
        <f t="shared" si="20"/>
        <v>0</v>
      </c>
      <c r="H96" s="17">
        <f t="shared" si="15"/>
        <v>0</v>
      </c>
    </row>
    <row r="97" spans="1:8" s="2" customFormat="1" ht="14.25" thickTop="1" thickBot="1" x14ac:dyDescent="0.25">
      <c r="A97" s="75"/>
      <c r="B97" s="38" t="s">
        <v>121</v>
      </c>
      <c r="C97" s="39">
        <v>3000</v>
      </c>
      <c r="D97" s="39"/>
      <c r="E97" s="39"/>
      <c r="F97" s="39"/>
      <c r="G97" s="39"/>
      <c r="H97" s="17">
        <f t="shared" si="15"/>
        <v>0</v>
      </c>
    </row>
    <row r="98" spans="1:8" s="2" customFormat="1" ht="14.25" thickTop="1" thickBot="1" x14ac:dyDescent="0.25">
      <c r="A98" s="135" t="s">
        <v>119</v>
      </c>
      <c r="B98" s="40" t="s">
        <v>122</v>
      </c>
      <c r="C98" s="136">
        <f>C94-C96</f>
        <v>-1808039.8191</v>
      </c>
      <c r="D98" s="71"/>
      <c r="E98" s="136">
        <f t="shared" ref="E98:G98" si="21">E94-E96</f>
        <v>0</v>
      </c>
      <c r="F98" s="136">
        <f t="shared" si="21"/>
        <v>0</v>
      </c>
      <c r="G98" s="136">
        <f t="shared" si="21"/>
        <v>0</v>
      </c>
      <c r="H98" s="17">
        <f t="shared" si="15"/>
        <v>0</v>
      </c>
    </row>
    <row r="99" spans="1:8" s="2" customFormat="1" ht="11.25" customHeight="1" thickTop="1" thickBot="1" x14ac:dyDescent="0.25">
      <c r="A99" s="135"/>
      <c r="B99" s="25" t="s">
        <v>123</v>
      </c>
      <c r="C99" s="136"/>
      <c r="D99" s="71"/>
      <c r="E99" s="136"/>
      <c r="F99" s="136"/>
      <c r="G99" s="136"/>
      <c r="H99" s="17">
        <f t="shared" si="15"/>
        <v>0</v>
      </c>
    </row>
    <row r="100" spans="1:8" ht="13.5" thickTop="1" x14ac:dyDescent="0.2">
      <c r="F100" s="98">
        <f>SUM(F27-F54-F60)</f>
        <v>0</v>
      </c>
    </row>
  </sheetData>
  <mergeCells count="21">
    <mergeCell ref="G16:G17"/>
    <mergeCell ref="G94:G95"/>
    <mergeCell ref="G98:G99"/>
    <mergeCell ref="E98:E99"/>
    <mergeCell ref="F94:F95"/>
    <mergeCell ref="A98:A99"/>
    <mergeCell ref="C98:C99"/>
    <mergeCell ref="F98:F99"/>
    <mergeCell ref="E94:E95"/>
    <mergeCell ref="E16:E17"/>
    <mergeCell ref="F16:F17"/>
    <mergeCell ref="A94:A95"/>
    <mergeCell ref="C94:C95"/>
    <mergeCell ref="D94:D95"/>
    <mergeCell ref="A16:A17"/>
    <mergeCell ref="C16:C17"/>
    <mergeCell ref="A13:A14"/>
    <mergeCell ref="B3:G3"/>
    <mergeCell ref="A5:A7"/>
    <mergeCell ref="B5:B7"/>
    <mergeCell ref="C5:C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workbookViewId="0">
      <selection activeCell="F5" sqref="F5:H99"/>
    </sheetView>
  </sheetViews>
  <sheetFormatPr defaultRowHeight="12.75" x14ac:dyDescent="0.2"/>
  <cols>
    <col min="1" max="1" width="5.42578125" customWidth="1"/>
    <col min="2" max="2" width="41.85546875" customWidth="1"/>
    <col min="3" max="4" width="16" hidden="1" customWidth="1"/>
    <col min="5" max="5" width="7" bestFit="1" customWidth="1"/>
    <col min="6" max="6" width="15.140625" customWidth="1"/>
    <col min="7" max="7" width="11.7109375" bestFit="1" customWidth="1"/>
    <col min="8" max="8" width="14.42578125" customWidth="1"/>
  </cols>
  <sheetData>
    <row r="1" spans="1:8" s="2" customFormat="1" ht="18.75" x14ac:dyDescent="0.3">
      <c r="A1" s="4"/>
      <c r="B1" s="78" t="s">
        <v>183</v>
      </c>
      <c r="C1" s="3"/>
      <c r="D1" s="3"/>
      <c r="E1" s="3"/>
      <c r="F1" s="3"/>
      <c r="G1" s="3"/>
    </row>
    <row r="2" spans="1:8" s="2" customFormat="1" x14ac:dyDescent="0.2"/>
    <row r="3" spans="1:8" s="2" customFormat="1" x14ac:dyDescent="0.2">
      <c r="A3" s="1"/>
      <c r="B3" s="131" t="s">
        <v>227</v>
      </c>
      <c r="C3" s="131"/>
      <c r="D3" s="131"/>
      <c r="E3" s="131"/>
      <c r="F3" s="131"/>
      <c r="G3" s="131"/>
    </row>
    <row r="4" spans="1:8" s="2" customFormat="1" ht="13.5" thickBot="1" x14ac:dyDescent="0.25">
      <c r="A4" s="1" t="s">
        <v>184</v>
      </c>
      <c r="C4" s="3"/>
      <c r="D4" s="3"/>
      <c r="E4" s="3"/>
      <c r="F4" s="3"/>
      <c r="G4" s="3" t="s">
        <v>0</v>
      </c>
    </row>
    <row r="5" spans="1:8" s="2" customFormat="1" ht="14.25" thickTop="1" thickBot="1" x14ac:dyDescent="0.25">
      <c r="A5" s="132" t="s">
        <v>1</v>
      </c>
      <c r="B5" s="133" t="s">
        <v>2</v>
      </c>
      <c r="C5" s="134" t="s">
        <v>125</v>
      </c>
      <c r="D5" s="62" t="s">
        <v>135</v>
      </c>
      <c r="E5" s="55" t="s">
        <v>142</v>
      </c>
      <c r="F5" s="55" t="s">
        <v>250</v>
      </c>
      <c r="G5" s="55" t="s">
        <v>141</v>
      </c>
      <c r="H5" s="129" t="s">
        <v>143</v>
      </c>
    </row>
    <row r="6" spans="1:8" s="2" customFormat="1" ht="14.25" thickTop="1" thickBot="1" x14ac:dyDescent="0.25">
      <c r="A6" s="132"/>
      <c r="B6" s="133"/>
      <c r="C6" s="134"/>
      <c r="D6" s="55"/>
      <c r="E6" s="55"/>
      <c r="F6" s="55"/>
      <c r="G6" s="55"/>
      <c r="H6" s="129" t="s">
        <v>3</v>
      </c>
    </row>
    <row r="7" spans="1:8" s="2" customFormat="1" ht="13.5" thickTop="1" x14ac:dyDescent="0.2">
      <c r="A7" s="132"/>
      <c r="B7" s="133"/>
      <c r="C7" s="134"/>
      <c r="D7" s="55"/>
      <c r="E7" s="55"/>
      <c r="F7" s="55"/>
      <c r="G7" s="55"/>
      <c r="H7" s="129" t="s">
        <v>4</v>
      </c>
    </row>
    <row r="8" spans="1:8" s="14" customFormat="1" ht="9" thickBot="1" x14ac:dyDescent="0.2">
      <c r="A8" s="10">
        <v>1</v>
      </c>
      <c r="B8" s="11">
        <v>2</v>
      </c>
      <c r="C8" s="12">
        <v>4</v>
      </c>
      <c r="D8" s="56"/>
      <c r="E8" s="56">
        <v>13</v>
      </c>
      <c r="F8" s="56">
        <v>13</v>
      </c>
      <c r="G8" s="56">
        <v>13</v>
      </c>
      <c r="H8" s="13">
        <v>5</v>
      </c>
    </row>
    <row r="9" spans="1:8" s="2" customFormat="1" ht="13.5" thickTop="1" x14ac:dyDescent="0.2">
      <c r="A9" s="15" t="s">
        <v>5</v>
      </c>
      <c r="B9" s="16" t="s">
        <v>6</v>
      </c>
      <c r="C9" s="17">
        <f>C10+C13+C14+C18+C19+C25+C16</f>
        <v>6961977</v>
      </c>
      <c r="D9" s="63">
        <f>D10+D13+D14+D18+D19+D25+D16</f>
        <v>4801037.74</v>
      </c>
      <c r="E9" s="17">
        <f t="shared" ref="E9:G9" si="0">E10+E13+E14+E18+E19+E25+E16</f>
        <v>0</v>
      </c>
      <c r="F9" s="17">
        <f t="shared" si="0"/>
        <v>0</v>
      </c>
      <c r="G9" s="17">
        <f t="shared" si="0"/>
        <v>0</v>
      </c>
      <c r="H9" s="17">
        <f>SUM(F9-G9)</f>
        <v>0</v>
      </c>
    </row>
    <row r="10" spans="1:8" s="2" customFormat="1" x14ac:dyDescent="0.2">
      <c r="A10" s="15">
        <v>1</v>
      </c>
      <c r="B10" s="16" t="s">
        <v>7</v>
      </c>
      <c r="C10" s="17">
        <v>1430000</v>
      </c>
      <c r="D10" s="63">
        <f>655174+17254</f>
        <v>672428</v>
      </c>
      <c r="E10" s="17"/>
      <c r="F10" s="17"/>
      <c r="G10" s="17"/>
      <c r="H10" s="17">
        <f t="shared" ref="H10:H73" si="1">SUM(F10-G10)</f>
        <v>0</v>
      </c>
    </row>
    <row r="11" spans="1:8" s="2" customFormat="1" x14ac:dyDescent="0.2">
      <c r="A11" s="73" t="s">
        <v>8</v>
      </c>
      <c r="B11" s="18" t="s">
        <v>9</v>
      </c>
      <c r="C11" s="17">
        <v>1350000</v>
      </c>
      <c r="D11" s="63">
        <v>655174</v>
      </c>
      <c r="E11" s="17"/>
      <c r="F11" s="17"/>
      <c r="G11" s="17"/>
      <c r="H11" s="17">
        <f t="shared" si="1"/>
        <v>0</v>
      </c>
    </row>
    <row r="12" spans="1:8" s="2" customFormat="1" x14ac:dyDescent="0.2">
      <c r="A12" s="15" t="s">
        <v>10</v>
      </c>
      <c r="B12" s="19" t="s">
        <v>11</v>
      </c>
      <c r="C12" s="17">
        <v>1350000</v>
      </c>
      <c r="D12" s="63">
        <f>642457+12717</f>
        <v>655174</v>
      </c>
      <c r="E12" s="17"/>
      <c r="F12" s="17"/>
      <c r="G12" s="17"/>
      <c r="H12" s="17">
        <f t="shared" si="1"/>
        <v>0</v>
      </c>
    </row>
    <row r="13" spans="1:8" s="2" customFormat="1" x14ac:dyDescent="0.2">
      <c r="A13" s="130" t="s">
        <v>12</v>
      </c>
      <c r="B13" s="20" t="s">
        <v>13</v>
      </c>
      <c r="C13" s="74">
        <v>1710000</v>
      </c>
      <c r="D13" s="64">
        <v>1110000</v>
      </c>
      <c r="E13" s="74"/>
      <c r="F13" s="127">
        <v>0</v>
      </c>
      <c r="G13" s="127">
        <v>0</v>
      </c>
      <c r="H13" s="17">
        <f t="shared" si="1"/>
        <v>0</v>
      </c>
    </row>
    <row r="14" spans="1:8" s="2" customFormat="1" x14ac:dyDescent="0.2">
      <c r="A14" s="130"/>
      <c r="B14" s="20" t="s">
        <v>14</v>
      </c>
      <c r="C14" s="74">
        <v>3145537</v>
      </c>
      <c r="D14" s="64">
        <v>2565537</v>
      </c>
      <c r="E14" s="7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21" t="s">
        <v>15</v>
      </c>
      <c r="B15" s="19"/>
      <c r="C15" s="17"/>
      <c r="D15" s="63"/>
      <c r="E15" s="17"/>
      <c r="F15" s="17"/>
      <c r="G15" s="17"/>
      <c r="H15" s="17">
        <f t="shared" si="1"/>
        <v>0</v>
      </c>
    </row>
    <row r="16" spans="1:8" s="2" customFormat="1" x14ac:dyDescent="0.2">
      <c r="A16" s="130" t="s">
        <v>16</v>
      </c>
      <c r="B16" s="22" t="s">
        <v>128</v>
      </c>
      <c r="C16" s="138">
        <v>86440</v>
      </c>
      <c r="D16" s="64"/>
      <c r="E16" s="138"/>
      <c r="F16" s="138"/>
      <c r="G16" s="138"/>
      <c r="H16" s="17">
        <f t="shared" si="1"/>
        <v>0</v>
      </c>
    </row>
    <row r="17" spans="1:8" s="2" customFormat="1" x14ac:dyDescent="0.2">
      <c r="A17" s="130"/>
      <c r="B17" s="23"/>
      <c r="C17" s="138"/>
      <c r="D17" s="64">
        <v>91470</v>
      </c>
      <c r="E17" s="138"/>
      <c r="F17" s="138"/>
      <c r="G17" s="138"/>
      <c r="H17" s="17">
        <f t="shared" si="1"/>
        <v>0</v>
      </c>
    </row>
    <row r="18" spans="1:8" s="2" customFormat="1" x14ac:dyDescent="0.2">
      <c r="A18" s="15" t="s">
        <v>17</v>
      </c>
      <c r="B18" s="16" t="s">
        <v>18</v>
      </c>
      <c r="C18" s="17"/>
      <c r="D18" s="63"/>
      <c r="E18" s="17"/>
      <c r="F18" s="17"/>
      <c r="G18" s="17"/>
      <c r="H18" s="17">
        <f t="shared" si="1"/>
        <v>0</v>
      </c>
    </row>
    <row r="19" spans="1:8" s="2" customFormat="1" x14ac:dyDescent="0.2">
      <c r="A19" s="15" t="s">
        <v>19</v>
      </c>
      <c r="B19" s="16" t="s">
        <v>20</v>
      </c>
      <c r="C19" s="17">
        <f>C20+C21+C22</f>
        <v>0</v>
      </c>
      <c r="D19" s="63"/>
      <c r="E19" s="17">
        <f t="shared" ref="E19:G19" si="2">E20+E21+E22</f>
        <v>0</v>
      </c>
      <c r="F19" s="17">
        <f t="shared" si="2"/>
        <v>0</v>
      </c>
      <c r="G19" s="17">
        <f t="shared" si="2"/>
        <v>0</v>
      </c>
      <c r="H19" s="17">
        <f t="shared" si="1"/>
        <v>0</v>
      </c>
    </row>
    <row r="20" spans="1:8" s="2" customFormat="1" x14ac:dyDescent="0.2">
      <c r="A20" s="15" t="s">
        <v>21</v>
      </c>
      <c r="B20" s="16" t="s">
        <v>22</v>
      </c>
      <c r="C20" s="74"/>
      <c r="D20" s="64"/>
      <c r="E20" s="74"/>
      <c r="F20" s="127"/>
      <c r="G20" s="127"/>
      <c r="H20" s="17">
        <f t="shared" si="1"/>
        <v>0</v>
      </c>
    </row>
    <row r="21" spans="1:8" s="2" customFormat="1" x14ac:dyDescent="0.2">
      <c r="A21" s="15" t="s">
        <v>23</v>
      </c>
      <c r="B21" s="16" t="s">
        <v>24</v>
      </c>
      <c r="C21" s="74">
        <v>0</v>
      </c>
      <c r="D21" s="64"/>
      <c r="E21" s="74">
        <v>0</v>
      </c>
      <c r="F21" s="127">
        <v>0</v>
      </c>
      <c r="G21" s="127">
        <v>0</v>
      </c>
      <c r="H21" s="17">
        <f t="shared" si="1"/>
        <v>0</v>
      </c>
    </row>
    <row r="22" spans="1:8" s="2" customFormat="1" x14ac:dyDescent="0.2">
      <c r="A22" s="15" t="s">
        <v>25</v>
      </c>
      <c r="B22" s="16" t="s">
        <v>26</v>
      </c>
      <c r="C22" s="74"/>
      <c r="D22" s="64"/>
      <c r="E22" s="74"/>
      <c r="F22" s="127"/>
      <c r="G22" s="127"/>
      <c r="H22" s="17">
        <f t="shared" si="1"/>
        <v>0</v>
      </c>
    </row>
    <row r="23" spans="1:8" s="2" customFormat="1" ht="13.5" thickBot="1" x14ac:dyDescent="0.25">
      <c r="A23" s="24" t="s">
        <v>27</v>
      </c>
      <c r="B23" s="25" t="s">
        <v>28</v>
      </c>
      <c r="C23" s="26">
        <f>SUM(C24:C25)</f>
        <v>590000</v>
      </c>
      <c r="D23" s="26">
        <f t="shared" ref="D23:G23" si="3">SUM(D24:D25)</f>
        <v>453072.74</v>
      </c>
      <c r="E23" s="26">
        <f t="shared" si="3"/>
        <v>0</v>
      </c>
      <c r="F23" s="26">
        <f t="shared" si="3"/>
        <v>0</v>
      </c>
      <c r="G23" s="26">
        <f t="shared" si="3"/>
        <v>0</v>
      </c>
      <c r="H23" s="17">
        <f t="shared" si="1"/>
        <v>0</v>
      </c>
    </row>
    <row r="24" spans="1:8" s="2" customFormat="1" ht="13.5" thickTop="1" x14ac:dyDescent="0.2">
      <c r="A24" s="21" t="s">
        <v>136</v>
      </c>
      <c r="B24" s="40" t="s">
        <v>138</v>
      </c>
      <c r="C24" s="69"/>
      <c r="D24" s="70"/>
      <c r="E24" s="69"/>
      <c r="F24" s="69"/>
      <c r="G24" s="69"/>
      <c r="H24" s="17">
        <f t="shared" si="1"/>
        <v>0</v>
      </c>
    </row>
    <row r="25" spans="1:8" s="2" customFormat="1" ht="13.5" thickBot="1" x14ac:dyDescent="0.25">
      <c r="A25" s="24" t="s">
        <v>137</v>
      </c>
      <c r="B25" s="25" t="s">
        <v>139</v>
      </c>
      <c r="C25" s="26">
        <v>590000</v>
      </c>
      <c r="D25" s="65">
        <f>30800+264959+157313.74</f>
        <v>453072.74</v>
      </c>
      <c r="E25" s="26"/>
      <c r="F25" s="26"/>
      <c r="G25" s="26"/>
      <c r="H25" s="17">
        <f t="shared" si="1"/>
        <v>0</v>
      </c>
    </row>
    <row r="26" spans="1:8" s="2" customFormat="1" ht="13.5" thickTop="1" x14ac:dyDescent="0.2">
      <c r="A26" s="27" t="s">
        <v>29</v>
      </c>
      <c r="B26" s="28" t="s">
        <v>30</v>
      </c>
      <c r="C26" s="29">
        <f>C27+C88+C87</f>
        <v>8767016.8191</v>
      </c>
      <c r="D26" s="66">
        <f>D27+D88+D87</f>
        <v>4452771</v>
      </c>
      <c r="E26" s="29">
        <f t="shared" ref="E26:G26" si="4">E27+E88+E87</f>
        <v>0</v>
      </c>
      <c r="F26" s="29">
        <f t="shared" si="4"/>
        <v>0</v>
      </c>
      <c r="G26" s="29">
        <f t="shared" si="4"/>
        <v>0</v>
      </c>
      <c r="H26" s="17">
        <f t="shared" si="1"/>
        <v>0</v>
      </c>
    </row>
    <row r="27" spans="1:8" s="2" customFormat="1" x14ac:dyDescent="0.2">
      <c r="A27" s="15" t="s">
        <v>31</v>
      </c>
      <c r="B27" s="30" t="s">
        <v>32</v>
      </c>
      <c r="C27" s="53">
        <f>C28+C29+C38+C42+C53+C59+C65+C71+C74+C77+C83</f>
        <v>8717016.8191</v>
      </c>
      <c r="D27" s="67">
        <f>D28+D29+D38+D42+D53+D59+D65+D71+D74+D77+D83</f>
        <v>4448686</v>
      </c>
      <c r="E27" s="53">
        <f t="shared" ref="E27:G27" si="5">E28+E29+E38+E42+E53+E59+E65+E71+E74+E77+E83</f>
        <v>0</v>
      </c>
      <c r="F27" s="53">
        <f t="shared" si="5"/>
        <v>0</v>
      </c>
      <c r="G27" s="53">
        <f t="shared" si="5"/>
        <v>0</v>
      </c>
      <c r="H27" s="17">
        <f t="shared" si="1"/>
        <v>0</v>
      </c>
    </row>
    <row r="28" spans="1:8" s="2" customFormat="1" ht="13.5" x14ac:dyDescent="0.2">
      <c r="A28" s="46" t="s">
        <v>33</v>
      </c>
      <c r="B28" s="47" t="s">
        <v>34</v>
      </c>
      <c r="C28" s="52">
        <v>205000</v>
      </c>
      <c r="D28" s="52">
        <v>129000</v>
      </c>
      <c r="E28" s="52">
        <v>0</v>
      </c>
      <c r="F28" s="52">
        <v>0</v>
      </c>
      <c r="G28" s="52">
        <v>0</v>
      </c>
      <c r="H28" s="17">
        <f t="shared" si="1"/>
        <v>0</v>
      </c>
    </row>
    <row r="29" spans="1:8" s="2" customFormat="1" ht="13.5" x14ac:dyDescent="0.2">
      <c r="A29" s="46" t="s">
        <v>35</v>
      </c>
      <c r="B29" s="47" t="s">
        <v>36</v>
      </c>
      <c r="C29" s="52">
        <f>SUM(C30:C37)</f>
        <v>107820</v>
      </c>
      <c r="D29" s="52">
        <f>SUM(D30:D37)</f>
        <v>61405</v>
      </c>
      <c r="E29" s="52">
        <f t="shared" ref="E29:G29" si="6">SUM(E30:E37)</f>
        <v>0</v>
      </c>
      <c r="F29" s="52">
        <f t="shared" si="6"/>
        <v>0</v>
      </c>
      <c r="G29" s="52">
        <f t="shared" si="6"/>
        <v>0</v>
      </c>
      <c r="H29" s="17">
        <f t="shared" si="1"/>
        <v>0</v>
      </c>
    </row>
    <row r="30" spans="1:8" s="2" customFormat="1" x14ac:dyDescent="0.2">
      <c r="A30" s="15" t="s">
        <v>37</v>
      </c>
      <c r="B30" s="19" t="s">
        <v>134</v>
      </c>
      <c r="C30" s="17">
        <v>50000</v>
      </c>
      <c r="D30" s="63">
        <v>31389</v>
      </c>
      <c r="E30" s="17"/>
      <c r="F30" s="17"/>
      <c r="G30" s="17"/>
      <c r="H30" s="17">
        <f t="shared" si="1"/>
        <v>0</v>
      </c>
    </row>
    <row r="31" spans="1:8" s="2" customFormat="1" x14ac:dyDescent="0.2">
      <c r="A31" s="15" t="s">
        <v>39</v>
      </c>
      <c r="B31" s="19" t="s">
        <v>40</v>
      </c>
      <c r="C31" s="17">
        <f>10000+10000+1000</f>
        <v>21000</v>
      </c>
      <c r="D31" s="63">
        <v>5531</v>
      </c>
      <c r="E31" s="17"/>
      <c r="F31" s="17"/>
      <c r="G31" s="17"/>
      <c r="H31" s="17">
        <f t="shared" si="1"/>
        <v>0</v>
      </c>
    </row>
    <row r="32" spans="1:8" s="2" customFormat="1" x14ac:dyDescent="0.2">
      <c r="A32" s="15" t="s">
        <v>41</v>
      </c>
      <c r="B32" s="19" t="s">
        <v>42</v>
      </c>
      <c r="C32" s="17">
        <v>7300</v>
      </c>
      <c r="D32" s="63">
        <v>3567</v>
      </c>
      <c r="E32" s="17"/>
      <c r="F32" s="17"/>
      <c r="G32" s="17"/>
      <c r="H32" s="17">
        <f t="shared" si="1"/>
        <v>0</v>
      </c>
    </row>
    <row r="33" spans="1:8" s="2" customFormat="1" x14ac:dyDescent="0.2">
      <c r="A33" s="15" t="s">
        <v>43</v>
      </c>
      <c r="B33" s="19" t="s">
        <v>44</v>
      </c>
      <c r="C33" s="17">
        <v>6000</v>
      </c>
      <c r="D33" s="63">
        <v>3747</v>
      </c>
      <c r="E33" s="17"/>
      <c r="F33" s="17"/>
      <c r="G33" s="17"/>
      <c r="H33" s="17">
        <f t="shared" si="1"/>
        <v>0</v>
      </c>
    </row>
    <row r="34" spans="1:8" s="2" customFormat="1" x14ac:dyDescent="0.2">
      <c r="A34" s="15" t="s">
        <v>45</v>
      </c>
      <c r="B34" s="19" t="s">
        <v>46</v>
      </c>
      <c r="C34" s="17">
        <v>10000</v>
      </c>
      <c r="D34" s="63">
        <v>10192</v>
      </c>
      <c r="E34" s="17"/>
      <c r="F34" s="17"/>
      <c r="G34" s="17"/>
      <c r="H34" s="17">
        <f t="shared" si="1"/>
        <v>0</v>
      </c>
    </row>
    <row r="35" spans="1:8" s="2" customFormat="1" x14ac:dyDescent="0.2">
      <c r="A35" s="15" t="s">
        <v>47</v>
      </c>
      <c r="B35" s="19" t="s">
        <v>48</v>
      </c>
      <c r="C35" s="17">
        <f>1600+2600+2000</f>
        <v>6200</v>
      </c>
      <c r="D35" s="63">
        <v>3359</v>
      </c>
      <c r="E35" s="17"/>
      <c r="F35" s="17"/>
      <c r="G35" s="17"/>
      <c r="H35" s="17">
        <f t="shared" si="1"/>
        <v>0</v>
      </c>
    </row>
    <row r="36" spans="1:8" s="2" customFormat="1" x14ac:dyDescent="0.2">
      <c r="A36" s="15" t="s">
        <v>49</v>
      </c>
      <c r="B36" s="19" t="s">
        <v>50</v>
      </c>
      <c r="C36" s="17">
        <v>4320</v>
      </c>
      <c r="D36" s="63">
        <v>1677</v>
      </c>
      <c r="E36" s="17"/>
      <c r="F36" s="17"/>
      <c r="G36" s="17"/>
      <c r="H36" s="17">
        <f t="shared" si="1"/>
        <v>0</v>
      </c>
    </row>
    <row r="37" spans="1:8" s="2" customFormat="1" x14ac:dyDescent="0.2">
      <c r="A37" s="15" t="s">
        <v>51</v>
      </c>
      <c r="B37" s="19" t="s">
        <v>52</v>
      </c>
      <c r="C37" s="17">
        <v>3000</v>
      </c>
      <c r="D37" s="63">
        <v>1943</v>
      </c>
      <c r="E37" s="17"/>
      <c r="F37" s="17"/>
      <c r="G37" s="17"/>
      <c r="H37" s="17">
        <f t="shared" si="1"/>
        <v>0</v>
      </c>
    </row>
    <row r="38" spans="1:8" s="2" customFormat="1" ht="13.5" x14ac:dyDescent="0.2">
      <c r="A38" s="50" t="s">
        <v>53</v>
      </c>
      <c r="B38" s="47" t="s">
        <v>54</v>
      </c>
      <c r="C38" s="52">
        <f>SUM(C39:C41)</f>
        <v>661000</v>
      </c>
      <c r="D38" s="52">
        <f>SUM(D39:D41)</f>
        <v>385611</v>
      </c>
      <c r="E38" s="52">
        <f t="shared" ref="E38:G38" si="7">SUM(E39:E41)</f>
        <v>0</v>
      </c>
      <c r="F38" s="52">
        <f t="shared" si="7"/>
        <v>0</v>
      </c>
      <c r="G38" s="52">
        <f t="shared" si="7"/>
        <v>0</v>
      </c>
      <c r="H38" s="17">
        <f t="shared" si="1"/>
        <v>0</v>
      </c>
    </row>
    <row r="39" spans="1:8" s="2" customFormat="1" x14ac:dyDescent="0.2">
      <c r="A39" s="15" t="s">
        <v>37</v>
      </c>
      <c r="B39" s="19" t="s">
        <v>55</v>
      </c>
      <c r="C39" s="31">
        <f>168000+56000</f>
        <v>224000</v>
      </c>
      <c r="D39" s="63">
        <v>253376</v>
      </c>
      <c r="E39" s="31">
        <v>0</v>
      </c>
      <c r="F39" s="31">
        <v>0</v>
      </c>
      <c r="G39" s="31">
        <v>0</v>
      </c>
      <c r="H39" s="17">
        <f t="shared" si="1"/>
        <v>0</v>
      </c>
    </row>
    <row r="40" spans="1:8" s="2" customFormat="1" x14ac:dyDescent="0.2">
      <c r="A40" s="15" t="s">
        <v>38</v>
      </c>
      <c r="B40" s="19" t="s">
        <v>56</v>
      </c>
      <c r="C40" s="17">
        <v>425000</v>
      </c>
      <c r="D40" s="63">
        <v>124084</v>
      </c>
      <c r="E40" s="17">
        <v>0</v>
      </c>
      <c r="F40" s="17">
        <v>0</v>
      </c>
      <c r="G40" s="17">
        <v>0</v>
      </c>
      <c r="H40" s="17">
        <f t="shared" si="1"/>
        <v>0</v>
      </c>
    </row>
    <row r="41" spans="1:8" s="2" customFormat="1" x14ac:dyDescent="0.2">
      <c r="A41" s="15" t="s">
        <v>39</v>
      </c>
      <c r="B41" s="19" t="s">
        <v>57</v>
      </c>
      <c r="C41" s="17">
        <v>12000</v>
      </c>
      <c r="D41" s="63">
        <v>8151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ht="13.5" x14ac:dyDescent="0.2">
      <c r="A42" s="48" t="s">
        <v>58</v>
      </c>
      <c r="B42" s="49" t="s">
        <v>59</v>
      </c>
      <c r="C42" s="52">
        <f t="shared" ref="C42:G42" si="8">SUM(C43:C52)</f>
        <v>930850</v>
      </c>
      <c r="D42" s="52">
        <f t="shared" si="8"/>
        <v>365002</v>
      </c>
      <c r="E42" s="52">
        <f t="shared" si="8"/>
        <v>0</v>
      </c>
      <c r="F42" s="52">
        <f t="shared" si="8"/>
        <v>0</v>
      </c>
      <c r="G42" s="52">
        <f t="shared" si="8"/>
        <v>0</v>
      </c>
      <c r="H42" s="17">
        <f t="shared" si="1"/>
        <v>0</v>
      </c>
    </row>
    <row r="43" spans="1:8" s="2" customFormat="1" x14ac:dyDescent="0.2">
      <c r="A43" s="15" t="s">
        <v>37</v>
      </c>
      <c r="B43" s="16" t="s">
        <v>60</v>
      </c>
      <c r="C43" s="17">
        <v>2000</v>
      </c>
      <c r="D43" s="63">
        <v>20732</v>
      </c>
      <c r="E43" s="17"/>
      <c r="F43" s="17"/>
      <c r="G43" s="17"/>
      <c r="H43" s="17">
        <f t="shared" si="1"/>
        <v>0</v>
      </c>
    </row>
    <row r="44" spans="1:8" s="2" customFormat="1" x14ac:dyDescent="0.2">
      <c r="A44" s="15" t="s">
        <v>38</v>
      </c>
      <c r="B44" s="16" t="s">
        <v>61</v>
      </c>
      <c r="C44" s="17">
        <v>12000</v>
      </c>
      <c r="D44" s="63">
        <v>4998</v>
      </c>
      <c r="E44" s="17">
        <v>0</v>
      </c>
      <c r="F44" s="17">
        <v>0</v>
      </c>
      <c r="G44" s="17">
        <v>0</v>
      </c>
      <c r="H44" s="17">
        <f t="shared" si="1"/>
        <v>0</v>
      </c>
    </row>
    <row r="45" spans="1:8" s="2" customFormat="1" x14ac:dyDescent="0.2">
      <c r="A45" s="15" t="s">
        <v>39</v>
      </c>
      <c r="B45" s="103" t="s">
        <v>62</v>
      </c>
      <c r="C45" s="101">
        <v>5000</v>
      </c>
      <c r="D45" s="102">
        <v>2457</v>
      </c>
      <c r="E45" s="101">
        <v>0</v>
      </c>
      <c r="F45" s="17"/>
      <c r="G45" s="17"/>
      <c r="H45" s="17">
        <f t="shared" si="1"/>
        <v>0</v>
      </c>
    </row>
    <row r="46" spans="1:8" s="2" customFormat="1" ht="25.5" x14ac:dyDescent="0.2">
      <c r="A46" s="15" t="s">
        <v>41</v>
      </c>
      <c r="B46" s="16" t="s">
        <v>63</v>
      </c>
      <c r="C46" s="17">
        <v>58000</v>
      </c>
      <c r="D46" s="63">
        <v>34762</v>
      </c>
      <c r="E46" s="17"/>
      <c r="F46" s="17"/>
      <c r="G46" s="17"/>
      <c r="H46" s="17">
        <f t="shared" si="1"/>
        <v>0</v>
      </c>
    </row>
    <row r="47" spans="1:8" s="2" customFormat="1" x14ac:dyDescent="0.2">
      <c r="A47" s="15" t="s">
        <v>43</v>
      </c>
      <c r="B47" s="16" t="s">
        <v>64</v>
      </c>
      <c r="C47" s="17">
        <v>8000</v>
      </c>
      <c r="D47" s="63">
        <v>4675</v>
      </c>
      <c r="E47" s="17"/>
      <c r="F47" s="17"/>
      <c r="G47" s="17"/>
      <c r="H47" s="17">
        <f t="shared" si="1"/>
        <v>0</v>
      </c>
    </row>
    <row r="48" spans="1:8" s="2" customFormat="1" x14ac:dyDescent="0.2">
      <c r="A48" s="15" t="s">
        <v>45</v>
      </c>
      <c r="B48" s="16" t="s">
        <v>65</v>
      </c>
      <c r="C48" s="17">
        <f>3000+100000</f>
        <v>103000</v>
      </c>
      <c r="D48" s="63">
        <v>68056</v>
      </c>
      <c r="E48" s="17"/>
      <c r="F48" s="17"/>
      <c r="G48" s="17"/>
      <c r="H48" s="17">
        <f t="shared" si="1"/>
        <v>0</v>
      </c>
    </row>
    <row r="49" spans="1:8" s="2" customFormat="1" x14ac:dyDescent="0.2">
      <c r="A49" s="15" t="s">
        <v>47</v>
      </c>
      <c r="B49" s="16" t="s">
        <v>66</v>
      </c>
      <c r="C49" s="17">
        <f>56150+46000+5000+5500</f>
        <v>112650</v>
      </c>
      <c r="D49" s="63">
        <v>58929</v>
      </c>
      <c r="E49" s="17"/>
      <c r="F49" s="17"/>
      <c r="G49" s="17"/>
      <c r="H49" s="17">
        <f t="shared" si="1"/>
        <v>0</v>
      </c>
    </row>
    <row r="50" spans="1:8" s="2" customFormat="1" x14ac:dyDescent="0.2">
      <c r="A50" s="15" t="s">
        <v>49</v>
      </c>
      <c r="B50" s="16" t="s">
        <v>67</v>
      </c>
      <c r="C50" s="17">
        <v>22200</v>
      </c>
      <c r="D50" s="63">
        <v>761</v>
      </c>
      <c r="E50" s="17"/>
      <c r="F50" s="17"/>
      <c r="G50" s="17"/>
      <c r="H50" s="17">
        <f t="shared" si="1"/>
        <v>0</v>
      </c>
    </row>
    <row r="51" spans="1:8" s="2" customFormat="1" x14ac:dyDescent="0.2">
      <c r="A51" s="15" t="s">
        <v>51</v>
      </c>
      <c r="B51" s="16" t="s">
        <v>68</v>
      </c>
      <c r="C51" s="17">
        <v>100000</v>
      </c>
      <c r="D51" s="63">
        <v>46789</v>
      </c>
      <c r="E51" s="17"/>
      <c r="F51" s="17"/>
      <c r="G51" s="17"/>
      <c r="H51" s="17">
        <f t="shared" si="1"/>
        <v>0</v>
      </c>
    </row>
    <row r="52" spans="1:8" s="2" customFormat="1" ht="38.25" x14ac:dyDescent="0.2">
      <c r="A52" s="15" t="s">
        <v>69</v>
      </c>
      <c r="B52" s="16" t="s">
        <v>130</v>
      </c>
      <c r="C52" s="17">
        <f>350000+158000</f>
        <v>508000</v>
      </c>
      <c r="D52" s="63">
        <v>122843</v>
      </c>
      <c r="E52" s="17"/>
      <c r="F52" s="17"/>
      <c r="G52" s="17"/>
      <c r="H52" s="17">
        <f t="shared" si="1"/>
        <v>0</v>
      </c>
    </row>
    <row r="53" spans="1:8" s="2" customFormat="1" ht="13.5" x14ac:dyDescent="0.2">
      <c r="A53" s="50" t="s">
        <v>70</v>
      </c>
      <c r="B53" s="51" t="s">
        <v>71</v>
      </c>
      <c r="C53" s="52">
        <f>SUM(C54:C58)</f>
        <v>4641397</v>
      </c>
      <c r="D53" s="52">
        <f>SUM(D54:D58)</f>
        <v>2441385</v>
      </c>
      <c r="E53" s="52">
        <f t="shared" ref="E53:G53" si="9">SUM(E54:E58)</f>
        <v>0</v>
      </c>
      <c r="F53" s="52">
        <f t="shared" si="9"/>
        <v>0</v>
      </c>
      <c r="G53" s="52">
        <f t="shared" si="9"/>
        <v>0</v>
      </c>
      <c r="H53" s="17">
        <f t="shared" si="1"/>
        <v>0</v>
      </c>
    </row>
    <row r="54" spans="1:8" s="2" customFormat="1" x14ac:dyDescent="0.2">
      <c r="A54" s="15" t="s">
        <v>37</v>
      </c>
      <c r="B54" s="16" t="s">
        <v>72</v>
      </c>
      <c r="C54" s="17">
        <f>3427317+648260+100000</f>
        <v>4175577</v>
      </c>
      <c r="D54" s="63">
        <v>2205309</v>
      </c>
      <c r="E54" s="17">
        <v>0</v>
      </c>
      <c r="F54" s="17">
        <v>0</v>
      </c>
      <c r="G54" s="17">
        <v>0</v>
      </c>
      <c r="H54" s="17">
        <f t="shared" si="1"/>
        <v>0</v>
      </c>
    </row>
    <row r="55" spans="1:8" s="2" customFormat="1" x14ac:dyDescent="0.2">
      <c r="A55" s="15" t="s">
        <v>38</v>
      </c>
      <c r="B55" s="16" t="s">
        <v>73</v>
      </c>
      <c r="C55" s="17">
        <v>252000</v>
      </c>
      <c r="D55" s="63">
        <v>187245</v>
      </c>
      <c r="E55" s="17"/>
      <c r="F55" s="17"/>
      <c r="G55" s="17"/>
      <c r="H55" s="17">
        <f t="shared" si="1"/>
        <v>0</v>
      </c>
    </row>
    <row r="56" spans="1:8" s="2" customFormat="1" x14ac:dyDescent="0.2">
      <c r="A56" s="15" t="s">
        <v>39</v>
      </c>
      <c r="B56" s="16" t="s">
        <v>74</v>
      </c>
      <c r="C56" s="17">
        <v>102820</v>
      </c>
      <c r="D56" s="63"/>
      <c r="E56" s="17">
        <v>0</v>
      </c>
      <c r="F56" s="17">
        <v>0</v>
      </c>
      <c r="G56" s="17">
        <v>0</v>
      </c>
      <c r="H56" s="17">
        <f t="shared" si="1"/>
        <v>0</v>
      </c>
    </row>
    <row r="57" spans="1:8" s="2" customFormat="1" x14ac:dyDescent="0.2">
      <c r="A57" s="15" t="s">
        <v>41</v>
      </c>
      <c r="B57" s="16" t="s">
        <v>75</v>
      </c>
      <c r="C57" s="17">
        <v>111000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43</v>
      </c>
      <c r="B58" s="16" t="s">
        <v>76</v>
      </c>
      <c r="C58" s="17">
        <v>0</v>
      </c>
      <c r="D58" s="63">
        <v>48831</v>
      </c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ht="13.5" x14ac:dyDescent="0.2">
      <c r="A59" s="50" t="s">
        <v>77</v>
      </c>
      <c r="B59" s="51" t="s">
        <v>78</v>
      </c>
      <c r="C59" s="52">
        <f>SUM(C60:C64)</f>
        <v>1153871.8191</v>
      </c>
      <c r="D59" s="52">
        <f>SUM(D60:D64)</f>
        <v>572911</v>
      </c>
      <c r="E59" s="52">
        <f t="shared" ref="E59:G59" si="10">SUM(E60:E64)</f>
        <v>0</v>
      </c>
      <c r="F59" s="52">
        <f t="shared" si="10"/>
        <v>0</v>
      </c>
      <c r="G59" s="52">
        <f t="shared" si="10"/>
        <v>0</v>
      </c>
      <c r="H59" s="17">
        <f t="shared" si="1"/>
        <v>0</v>
      </c>
    </row>
    <row r="60" spans="1:8" s="2" customFormat="1" x14ac:dyDescent="0.2">
      <c r="A60" s="15" t="s">
        <v>37</v>
      </c>
      <c r="B60" s="16" t="s">
        <v>79</v>
      </c>
      <c r="C60" s="17">
        <f>(C54+C56+C57+C55)*0.2003</f>
        <v>929671.81910000008</v>
      </c>
      <c r="D60" s="63">
        <v>442373</v>
      </c>
      <c r="E60" s="17">
        <f t="shared" ref="E60:G60" si="11">(E54+E56+E57+E55)*0.2003</f>
        <v>0</v>
      </c>
      <c r="F60" s="17">
        <f t="shared" si="11"/>
        <v>0</v>
      </c>
      <c r="G60" s="17">
        <f t="shared" si="11"/>
        <v>0</v>
      </c>
      <c r="H60" s="17">
        <f t="shared" si="1"/>
        <v>0</v>
      </c>
    </row>
    <row r="61" spans="1:8" s="2" customFormat="1" x14ac:dyDescent="0.2">
      <c r="A61" s="15" t="s">
        <v>38</v>
      </c>
      <c r="B61" s="16" t="s">
        <v>80</v>
      </c>
      <c r="C61" s="17">
        <v>101200</v>
      </c>
      <c r="D61" s="63">
        <v>102829</v>
      </c>
      <c r="E61" s="17">
        <v>0</v>
      </c>
      <c r="F61" s="17">
        <v>0</v>
      </c>
      <c r="G61" s="17">
        <v>0</v>
      </c>
      <c r="H61" s="17">
        <f t="shared" si="1"/>
        <v>0</v>
      </c>
    </row>
    <row r="62" spans="1:8" s="2" customFormat="1" x14ac:dyDescent="0.2">
      <c r="A62" s="15" t="s">
        <v>39</v>
      </c>
      <c r="B62" s="16" t="s">
        <v>81</v>
      </c>
      <c r="C62" s="17">
        <v>100000</v>
      </c>
      <c r="D62" s="63">
        <v>9916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41</v>
      </c>
      <c r="B63" s="16" t="s">
        <v>82</v>
      </c>
      <c r="C63" s="17">
        <v>20000</v>
      </c>
      <c r="D63" s="63">
        <v>12987</v>
      </c>
      <c r="E63" s="17"/>
      <c r="F63" s="17"/>
      <c r="G63" s="17"/>
      <c r="H63" s="17">
        <f t="shared" si="1"/>
        <v>0</v>
      </c>
    </row>
    <row r="64" spans="1:8" s="2" customFormat="1" x14ac:dyDescent="0.2">
      <c r="A64" s="15" t="s">
        <v>43</v>
      </c>
      <c r="B64" s="16" t="s">
        <v>83</v>
      </c>
      <c r="C64" s="17">
        <v>3000</v>
      </c>
      <c r="D64" s="63">
        <v>4806</v>
      </c>
      <c r="E64" s="17"/>
      <c r="F64" s="17"/>
      <c r="G64" s="17"/>
      <c r="H64" s="17">
        <f t="shared" si="1"/>
        <v>0</v>
      </c>
    </row>
    <row r="65" spans="1:8" s="2" customFormat="1" ht="13.5" x14ac:dyDescent="0.2">
      <c r="A65" s="50" t="s">
        <v>84</v>
      </c>
      <c r="B65" s="51" t="s">
        <v>85</v>
      </c>
      <c r="C65" s="52">
        <f>SUM(C66:C70)</f>
        <v>80550</v>
      </c>
      <c r="D65" s="52">
        <f>SUM(D66:D70)</f>
        <v>52314</v>
      </c>
      <c r="E65" s="52">
        <f t="shared" ref="E65:G65" si="12">SUM(E66:E70)</f>
        <v>0</v>
      </c>
      <c r="F65" s="52">
        <f t="shared" si="12"/>
        <v>0</v>
      </c>
      <c r="G65" s="52">
        <f t="shared" si="12"/>
        <v>0</v>
      </c>
      <c r="H65" s="17">
        <f t="shared" si="1"/>
        <v>0</v>
      </c>
    </row>
    <row r="66" spans="1:8" s="2" customFormat="1" x14ac:dyDescent="0.2">
      <c r="A66" s="15" t="s">
        <v>37</v>
      </c>
      <c r="B66" s="16" t="s">
        <v>86</v>
      </c>
      <c r="C66" s="17">
        <v>650</v>
      </c>
      <c r="D66" s="63">
        <v>628</v>
      </c>
      <c r="E66" s="17">
        <v>0</v>
      </c>
      <c r="F66" s="17">
        <v>0</v>
      </c>
      <c r="G66" s="17">
        <v>0</v>
      </c>
      <c r="H66" s="17">
        <f t="shared" si="1"/>
        <v>0</v>
      </c>
    </row>
    <row r="67" spans="1:8" s="2" customFormat="1" x14ac:dyDescent="0.2">
      <c r="A67" s="15" t="s">
        <v>38</v>
      </c>
      <c r="B67" s="16" t="s">
        <v>87</v>
      </c>
      <c r="C67" s="32">
        <v>72000</v>
      </c>
      <c r="D67" s="68">
        <v>44419</v>
      </c>
      <c r="E67" s="32">
        <v>0</v>
      </c>
      <c r="F67" s="32">
        <v>0</v>
      </c>
      <c r="G67" s="32">
        <v>0</v>
      </c>
      <c r="H67" s="17">
        <f t="shared" si="1"/>
        <v>0</v>
      </c>
    </row>
    <row r="68" spans="1:8" s="2" customFormat="1" x14ac:dyDescent="0.2">
      <c r="A68" s="15" t="s">
        <v>39</v>
      </c>
      <c r="B68" s="16" t="s">
        <v>88</v>
      </c>
      <c r="C68" s="17">
        <v>2000</v>
      </c>
      <c r="D68" s="63">
        <v>3373</v>
      </c>
      <c r="E68" s="17"/>
      <c r="F68" s="17"/>
      <c r="G68" s="17"/>
      <c r="H68" s="17">
        <f t="shared" si="1"/>
        <v>0</v>
      </c>
    </row>
    <row r="69" spans="1:8" s="2" customFormat="1" x14ac:dyDescent="0.2">
      <c r="A69" s="15" t="s">
        <v>41</v>
      </c>
      <c r="B69" s="16" t="s">
        <v>89</v>
      </c>
      <c r="C69" s="17">
        <v>300</v>
      </c>
      <c r="D69" s="63"/>
      <c r="E69" s="17"/>
      <c r="F69" s="17"/>
      <c r="G69" s="17"/>
      <c r="H69" s="17">
        <f t="shared" si="1"/>
        <v>0</v>
      </c>
    </row>
    <row r="70" spans="1:8" s="2" customFormat="1" x14ac:dyDescent="0.2">
      <c r="A70" s="15" t="s">
        <v>43</v>
      </c>
      <c r="B70" s="16" t="s">
        <v>90</v>
      </c>
      <c r="C70" s="17">
        <v>5600</v>
      </c>
      <c r="D70" s="63">
        <v>3894</v>
      </c>
      <c r="E70" s="17"/>
      <c r="F70" s="17"/>
      <c r="G70" s="17"/>
      <c r="H70" s="17">
        <f t="shared" si="1"/>
        <v>0</v>
      </c>
    </row>
    <row r="71" spans="1:8" s="2" customFormat="1" ht="13.5" x14ac:dyDescent="0.2">
      <c r="A71" s="50" t="s">
        <v>91</v>
      </c>
      <c r="B71" s="51" t="s">
        <v>92</v>
      </c>
      <c r="C71" s="52">
        <f>SUM(C72:C73)</f>
        <v>110000</v>
      </c>
      <c r="D71" s="52">
        <f>SUM(D72:D73)</f>
        <v>49781</v>
      </c>
      <c r="E71" s="52">
        <f t="shared" ref="E71:G71" si="13">SUM(E72:E73)</f>
        <v>0</v>
      </c>
      <c r="F71" s="52">
        <f t="shared" si="13"/>
        <v>0</v>
      </c>
      <c r="G71" s="52">
        <f t="shared" si="13"/>
        <v>0</v>
      </c>
      <c r="H71" s="17">
        <f t="shared" si="1"/>
        <v>0</v>
      </c>
    </row>
    <row r="72" spans="1:8" s="2" customFormat="1" x14ac:dyDescent="0.2">
      <c r="A72" s="15" t="s">
        <v>37</v>
      </c>
      <c r="B72" s="16" t="s">
        <v>93</v>
      </c>
      <c r="C72" s="17">
        <v>53000</v>
      </c>
      <c r="D72" s="63">
        <v>24568</v>
      </c>
      <c r="E72" s="17">
        <v>0</v>
      </c>
      <c r="F72" s="17">
        <v>0</v>
      </c>
      <c r="G72" s="17">
        <v>0</v>
      </c>
      <c r="H72" s="17">
        <f t="shared" si="1"/>
        <v>0</v>
      </c>
    </row>
    <row r="73" spans="1:8" s="2" customFormat="1" x14ac:dyDescent="0.2">
      <c r="A73" s="15" t="s">
        <v>38</v>
      </c>
      <c r="B73" s="103" t="s">
        <v>94</v>
      </c>
      <c r="C73" s="101">
        <v>57000</v>
      </c>
      <c r="D73" s="102">
        <v>25213</v>
      </c>
      <c r="E73" s="101">
        <v>0</v>
      </c>
      <c r="F73" s="17"/>
      <c r="G73" s="17"/>
      <c r="H73" s="17">
        <f t="shared" si="1"/>
        <v>0</v>
      </c>
    </row>
    <row r="74" spans="1:8" s="2" customFormat="1" ht="13.5" x14ac:dyDescent="0.2">
      <c r="A74" s="50" t="s">
        <v>95</v>
      </c>
      <c r="B74" s="51" t="s">
        <v>96</v>
      </c>
      <c r="C74" s="52">
        <f>SUM(C75:C76)</f>
        <v>85000</v>
      </c>
      <c r="D74" s="52">
        <f>SUM(D75:D76)</f>
        <v>49264</v>
      </c>
      <c r="E74" s="52">
        <f t="shared" ref="E74:G74" si="14">SUM(E75:E76)</f>
        <v>0</v>
      </c>
      <c r="F74" s="52">
        <f t="shared" si="14"/>
        <v>0</v>
      </c>
      <c r="G74" s="52">
        <f t="shared" si="14"/>
        <v>0</v>
      </c>
      <c r="H74" s="17">
        <f t="shared" ref="H74:H99" si="15">SUM(F74-G74)</f>
        <v>0</v>
      </c>
    </row>
    <row r="75" spans="1:8" s="2" customFormat="1" x14ac:dyDescent="0.2">
      <c r="A75" s="15" t="s">
        <v>37</v>
      </c>
      <c r="B75" s="16" t="s">
        <v>97</v>
      </c>
      <c r="C75" s="17">
        <v>5000</v>
      </c>
      <c r="D75" s="63">
        <v>1885</v>
      </c>
      <c r="E75" s="17"/>
      <c r="F75" s="17"/>
      <c r="G75" s="17"/>
      <c r="H75" s="17">
        <f t="shared" si="15"/>
        <v>0</v>
      </c>
    </row>
    <row r="76" spans="1:8" s="2" customFormat="1" x14ac:dyDescent="0.2">
      <c r="A76" s="15" t="s">
        <v>38</v>
      </c>
      <c r="B76" s="16" t="s">
        <v>129</v>
      </c>
      <c r="C76" s="17">
        <v>80000</v>
      </c>
      <c r="D76" s="63">
        <v>47379</v>
      </c>
      <c r="E76" s="17"/>
      <c r="F76" s="17"/>
      <c r="G76" s="17"/>
      <c r="H76" s="17">
        <f t="shared" si="15"/>
        <v>0</v>
      </c>
    </row>
    <row r="77" spans="1:8" s="2" customFormat="1" ht="13.5" x14ac:dyDescent="0.2">
      <c r="A77" s="50" t="s">
        <v>98</v>
      </c>
      <c r="B77" s="51" t="s">
        <v>99</v>
      </c>
      <c r="C77" s="52">
        <f>SUM(C78:C80)</f>
        <v>462000</v>
      </c>
      <c r="D77" s="52">
        <f>SUM(D78:D80)</f>
        <v>237408</v>
      </c>
      <c r="E77" s="52">
        <f t="shared" ref="E77:G77" si="16">SUM(E78:E80)</f>
        <v>0</v>
      </c>
      <c r="F77" s="52">
        <f t="shared" si="16"/>
        <v>0</v>
      </c>
      <c r="G77" s="52">
        <f t="shared" si="16"/>
        <v>0</v>
      </c>
      <c r="H77" s="17">
        <f t="shared" si="15"/>
        <v>0</v>
      </c>
    </row>
    <row r="78" spans="1:8" s="2" customFormat="1" x14ac:dyDescent="0.2">
      <c r="A78" s="15" t="s">
        <v>37</v>
      </c>
      <c r="B78" s="16" t="s">
        <v>100</v>
      </c>
      <c r="C78" s="17">
        <v>0</v>
      </c>
      <c r="D78" s="17"/>
      <c r="E78" s="17"/>
      <c r="F78" s="17"/>
      <c r="G78" s="17"/>
      <c r="H78" s="17">
        <f t="shared" si="15"/>
        <v>0</v>
      </c>
    </row>
    <row r="79" spans="1:8" s="2" customFormat="1" x14ac:dyDescent="0.2">
      <c r="A79" s="15" t="s">
        <v>39</v>
      </c>
      <c r="B79" s="16" t="s">
        <v>101</v>
      </c>
      <c r="C79" s="17">
        <v>20000</v>
      </c>
      <c r="D79" s="63">
        <v>13620</v>
      </c>
      <c r="E79" s="17">
        <v>0</v>
      </c>
      <c r="F79" s="17"/>
      <c r="G79" s="17"/>
      <c r="H79" s="17">
        <f t="shared" si="15"/>
        <v>0</v>
      </c>
    </row>
    <row r="80" spans="1:8" s="2" customFormat="1" ht="13.5" x14ac:dyDescent="0.2">
      <c r="A80" s="59" t="s">
        <v>41</v>
      </c>
      <c r="B80" s="60" t="s">
        <v>133</v>
      </c>
      <c r="C80" s="61">
        <f>SUM(C81:C82)</f>
        <v>442000</v>
      </c>
      <c r="D80" s="61">
        <f>SUM(D81:D82)</f>
        <v>223788</v>
      </c>
      <c r="E80" s="61">
        <f t="shared" ref="E80:G80" si="17">SUM(E81:E82)</f>
        <v>0</v>
      </c>
      <c r="F80" s="61">
        <f t="shared" si="17"/>
        <v>0</v>
      </c>
      <c r="G80" s="61">
        <f t="shared" si="17"/>
        <v>0</v>
      </c>
      <c r="H80" s="17">
        <f t="shared" si="15"/>
        <v>0</v>
      </c>
    </row>
    <row r="81" spans="1:8" s="2" customFormat="1" x14ac:dyDescent="0.2">
      <c r="A81" s="15" t="s">
        <v>102</v>
      </c>
      <c r="B81" s="16" t="s">
        <v>131</v>
      </c>
      <c r="C81" s="17">
        <f>93000+69000</f>
        <v>162000</v>
      </c>
      <c r="D81" s="63">
        <v>108858</v>
      </c>
      <c r="E81" s="17"/>
      <c r="F81" s="17"/>
      <c r="G81" s="17"/>
      <c r="H81" s="17">
        <f t="shared" si="15"/>
        <v>0</v>
      </c>
    </row>
    <row r="82" spans="1:8" s="2" customFormat="1" ht="25.5" x14ac:dyDescent="0.2">
      <c r="A82" s="15" t="s">
        <v>103</v>
      </c>
      <c r="B82" s="16" t="s">
        <v>132</v>
      </c>
      <c r="C82" s="17">
        <v>280000</v>
      </c>
      <c r="D82" s="63">
        <v>114930</v>
      </c>
      <c r="E82" s="17"/>
      <c r="F82" s="17"/>
      <c r="G82" s="17"/>
      <c r="H82" s="17">
        <f t="shared" si="15"/>
        <v>0</v>
      </c>
    </row>
    <row r="83" spans="1:8" s="2" customFormat="1" ht="13.5" x14ac:dyDescent="0.2">
      <c r="A83" s="50" t="s">
        <v>104</v>
      </c>
      <c r="B83" s="51" t="s">
        <v>105</v>
      </c>
      <c r="C83" s="52">
        <f>SUM(C84:C86)</f>
        <v>279528</v>
      </c>
      <c r="D83" s="52">
        <f>SUM(D84:D86)</f>
        <v>104605</v>
      </c>
      <c r="E83" s="52">
        <f t="shared" ref="E83:G83" si="18">SUM(E84:E86)</f>
        <v>0</v>
      </c>
      <c r="F83" s="52">
        <f t="shared" si="18"/>
        <v>0</v>
      </c>
      <c r="G83" s="52">
        <f t="shared" si="18"/>
        <v>0</v>
      </c>
      <c r="H83" s="17">
        <f t="shared" si="15"/>
        <v>0</v>
      </c>
    </row>
    <row r="84" spans="1:8" s="2" customFormat="1" x14ac:dyDescent="0.2">
      <c r="A84" s="15" t="s">
        <v>37</v>
      </c>
      <c r="B84" s="16" t="s">
        <v>106</v>
      </c>
      <c r="C84" s="17">
        <v>8000</v>
      </c>
      <c r="D84" s="63">
        <v>5968</v>
      </c>
      <c r="E84" s="17"/>
      <c r="F84" s="17"/>
      <c r="G84" s="17"/>
      <c r="H84" s="17">
        <f t="shared" si="15"/>
        <v>0</v>
      </c>
    </row>
    <row r="85" spans="1:8" s="2" customFormat="1" x14ac:dyDescent="0.2">
      <c r="A85" s="15" t="s">
        <v>38</v>
      </c>
      <c r="B85" s="16" t="s">
        <v>127</v>
      </c>
      <c r="C85" s="17">
        <v>4000</v>
      </c>
      <c r="D85" s="63">
        <v>1927</v>
      </c>
      <c r="E85" s="17"/>
      <c r="F85" s="17"/>
      <c r="G85" s="17"/>
      <c r="H85" s="17">
        <f t="shared" si="15"/>
        <v>0</v>
      </c>
    </row>
    <row r="86" spans="1:8" s="2" customFormat="1" x14ac:dyDescent="0.2">
      <c r="A86" s="15" t="s">
        <v>39</v>
      </c>
      <c r="B86" s="16" t="s">
        <v>126</v>
      </c>
      <c r="C86" s="17">
        <f>158000+59528+50000</f>
        <v>267528</v>
      </c>
      <c r="D86" s="63">
        <f>86859+9851</f>
        <v>96710</v>
      </c>
      <c r="E86" s="17"/>
      <c r="F86" s="17"/>
      <c r="G86" s="17"/>
      <c r="H86" s="17">
        <f t="shared" si="15"/>
        <v>0</v>
      </c>
    </row>
    <row r="87" spans="1:8" s="2" customFormat="1" ht="13.5" x14ac:dyDescent="0.2">
      <c r="A87" s="50" t="s">
        <v>107</v>
      </c>
      <c r="B87" s="51" t="s">
        <v>108</v>
      </c>
      <c r="C87" s="52">
        <v>50000</v>
      </c>
      <c r="D87" s="52">
        <v>4085</v>
      </c>
      <c r="E87" s="52">
        <v>0</v>
      </c>
      <c r="F87" s="52">
        <v>0</v>
      </c>
      <c r="G87" s="52">
        <v>0</v>
      </c>
      <c r="H87" s="17">
        <f t="shared" si="15"/>
        <v>0</v>
      </c>
    </row>
    <row r="88" spans="1:8" s="2" customFormat="1" ht="13.5" x14ac:dyDescent="0.2">
      <c r="A88" s="50" t="s">
        <v>109</v>
      </c>
      <c r="B88" s="51" t="s">
        <v>110</v>
      </c>
      <c r="C88" s="52"/>
      <c r="D88" s="52"/>
      <c r="E88" s="52"/>
      <c r="F88" s="52"/>
      <c r="G88" s="52"/>
      <c r="H88" s="17">
        <f t="shared" si="15"/>
        <v>0</v>
      </c>
    </row>
    <row r="89" spans="1:8" s="2" customFormat="1" x14ac:dyDescent="0.2">
      <c r="A89" s="15"/>
      <c r="B89" s="33" t="s">
        <v>111</v>
      </c>
      <c r="C89" s="17">
        <v>0</v>
      </c>
      <c r="D89" s="17"/>
      <c r="E89" s="17">
        <v>0</v>
      </c>
      <c r="F89" s="17">
        <v>0</v>
      </c>
      <c r="G89" s="17">
        <v>0</v>
      </c>
      <c r="H89" s="17">
        <f t="shared" si="15"/>
        <v>0</v>
      </c>
    </row>
    <row r="90" spans="1:8" s="2" customFormat="1" ht="13.5" thickBot="1" x14ac:dyDescent="0.25">
      <c r="A90" s="24"/>
      <c r="B90" s="25"/>
      <c r="C90" s="26">
        <v>0</v>
      </c>
      <c r="D90" s="26"/>
      <c r="E90" s="26">
        <v>0</v>
      </c>
      <c r="F90" s="26">
        <v>0</v>
      </c>
      <c r="G90" s="26">
        <v>0</v>
      </c>
      <c r="H90" s="17">
        <f t="shared" si="15"/>
        <v>0</v>
      </c>
    </row>
    <row r="91" spans="1:8" s="2" customFormat="1" ht="21" hidden="1" customHeight="1" x14ac:dyDescent="0.2">
      <c r="A91" s="27" t="s">
        <v>112</v>
      </c>
      <c r="B91" s="28" t="s">
        <v>113</v>
      </c>
      <c r="C91" s="29"/>
      <c r="D91" s="29"/>
      <c r="E91" s="29"/>
      <c r="F91" s="29"/>
      <c r="G91" s="29"/>
      <c r="H91" s="17">
        <f t="shared" si="15"/>
        <v>0</v>
      </c>
    </row>
    <row r="92" spans="1:8" s="2" customFormat="1" ht="14.25" hidden="1" customHeight="1" x14ac:dyDescent="0.2">
      <c r="A92" s="15"/>
      <c r="B92" s="16" t="s">
        <v>114</v>
      </c>
      <c r="C92" s="17"/>
      <c r="D92" s="17"/>
      <c r="E92" s="17"/>
      <c r="F92" s="17"/>
      <c r="G92" s="17"/>
      <c r="H92" s="17">
        <f t="shared" si="15"/>
        <v>0</v>
      </c>
    </row>
    <row r="93" spans="1:8" s="2" customFormat="1" ht="15" hidden="1" customHeight="1" x14ac:dyDescent="0.2">
      <c r="A93" s="34"/>
      <c r="B93" s="35" t="s">
        <v>115</v>
      </c>
      <c r="C93" s="36"/>
      <c r="D93" s="36"/>
      <c r="E93" s="36"/>
      <c r="F93" s="36"/>
      <c r="G93" s="36"/>
      <c r="H93" s="17">
        <f t="shared" si="15"/>
        <v>0</v>
      </c>
    </row>
    <row r="94" spans="1:8" s="2" customFormat="1" ht="14.25" thickTop="1" thickBot="1" x14ac:dyDescent="0.25">
      <c r="A94" s="135" t="s">
        <v>116</v>
      </c>
      <c r="B94" s="37" t="s">
        <v>117</v>
      </c>
      <c r="C94" s="136">
        <f>C9-C26</f>
        <v>-1805039.8191</v>
      </c>
      <c r="D94" s="137">
        <f>D9-D26</f>
        <v>348266.74000000022</v>
      </c>
      <c r="E94" s="136">
        <f t="shared" ref="E94:G94" si="19">E9-E26</f>
        <v>0</v>
      </c>
      <c r="F94" s="136">
        <f t="shared" si="19"/>
        <v>0</v>
      </c>
      <c r="G94" s="136">
        <f t="shared" si="19"/>
        <v>0</v>
      </c>
      <c r="H94" s="17">
        <f t="shared" si="15"/>
        <v>0</v>
      </c>
    </row>
    <row r="95" spans="1:8" s="2" customFormat="1" ht="14.25" thickTop="1" thickBot="1" x14ac:dyDescent="0.25">
      <c r="A95" s="135"/>
      <c r="B95" s="25" t="s">
        <v>118</v>
      </c>
      <c r="C95" s="136"/>
      <c r="D95" s="137"/>
      <c r="E95" s="136"/>
      <c r="F95" s="136"/>
      <c r="G95" s="136"/>
      <c r="H95" s="17">
        <f t="shared" si="15"/>
        <v>0</v>
      </c>
    </row>
    <row r="96" spans="1:8" s="2" customFormat="1" ht="27" thickTop="1" thickBot="1" x14ac:dyDescent="0.25">
      <c r="A96" s="75" t="s">
        <v>119</v>
      </c>
      <c r="B96" s="38" t="s">
        <v>120</v>
      </c>
      <c r="C96" s="39">
        <f>C97</f>
        <v>3000</v>
      </c>
      <c r="D96" s="39"/>
      <c r="E96" s="39">
        <f t="shared" ref="E96:G96" si="20">E97</f>
        <v>0</v>
      </c>
      <c r="F96" s="39">
        <f t="shared" si="20"/>
        <v>0</v>
      </c>
      <c r="G96" s="39">
        <f t="shared" si="20"/>
        <v>0</v>
      </c>
      <c r="H96" s="17">
        <f t="shared" si="15"/>
        <v>0</v>
      </c>
    </row>
    <row r="97" spans="1:8" s="2" customFormat="1" ht="14.25" thickTop="1" thickBot="1" x14ac:dyDescent="0.25">
      <c r="A97" s="75"/>
      <c r="B97" s="38" t="s">
        <v>121</v>
      </c>
      <c r="C97" s="39">
        <v>3000</v>
      </c>
      <c r="D97" s="39"/>
      <c r="E97" s="39"/>
      <c r="F97" s="39"/>
      <c r="G97" s="39"/>
      <c r="H97" s="17">
        <f t="shared" si="15"/>
        <v>0</v>
      </c>
    </row>
    <row r="98" spans="1:8" s="2" customFormat="1" ht="14.25" thickTop="1" thickBot="1" x14ac:dyDescent="0.25">
      <c r="A98" s="135" t="s">
        <v>119</v>
      </c>
      <c r="B98" s="40" t="s">
        <v>122</v>
      </c>
      <c r="C98" s="136">
        <f>C94-C96</f>
        <v>-1808039.8191</v>
      </c>
      <c r="D98" s="71"/>
      <c r="E98" s="136">
        <f t="shared" ref="E98:G98" si="21">E94-E96</f>
        <v>0</v>
      </c>
      <c r="F98" s="136">
        <f t="shared" si="21"/>
        <v>0</v>
      </c>
      <c r="G98" s="136">
        <f t="shared" si="21"/>
        <v>0</v>
      </c>
      <c r="H98" s="17">
        <f t="shared" si="15"/>
        <v>0</v>
      </c>
    </row>
    <row r="99" spans="1:8" s="2" customFormat="1" ht="11.25" customHeight="1" thickTop="1" thickBot="1" x14ac:dyDescent="0.25">
      <c r="A99" s="135"/>
      <c r="B99" s="25" t="s">
        <v>123</v>
      </c>
      <c r="C99" s="136"/>
      <c r="D99" s="71"/>
      <c r="E99" s="136"/>
      <c r="F99" s="136"/>
      <c r="G99" s="136"/>
      <c r="H99" s="17">
        <f t="shared" si="15"/>
        <v>0</v>
      </c>
    </row>
    <row r="100" spans="1:8" ht="13.5" thickTop="1" x14ac:dyDescent="0.2">
      <c r="F100" s="98">
        <f>SUM(F27-F54-F60)</f>
        <v>0</v>
      </c>
    </row>
  </sheetData>
  <mergeCells count="21">
    <mergeCell ref="G16:G17"/>
    <mergeCell ref="G94:G95"/>
    <mergeCell ref="G98:G99"/>
    <mergeCell ref="F16:F17"/>
    <mergeCell ref="F98:F99"/>
    <mergeCell ref="F94:F95"/>
    <mergeCell ref="E98:E99"/>
    <mergeCell ref="E94:E95"/>
    <mergeCell ref="A98:A99"/>
    <mergeCell ref="C98:C99"/>
    <mergeCell ref="E16:E17"/>
    <mergeCell ref="A94:A95"/>
    <mergeCell ref="C94:C95"/>
    <mergeCell ref="D94:D95"/>
    <mergeCell ref="A16:A17"/>
    <mergeCell ref="C16:C17"/>
    <mergeCell ref="A13:A14"/>
    <mergeCell ref="B3:G3"/>
    <mergeCell ref="A5:A7"/>
    <mergeCell ref="B5:B7"/>
    <mergeCell ref="C5:C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topLeftCell="A69" workbookViewId="0">
      <selection activeCell="F6" sqref="F6:H100"/>
    </sheetView>
  </sheetViews>
  <sheetFormatPr defaultRowHeight="12.75" x14ac:dyDescent="0.2"/>
  <cols>
    <col min="1" max="1" width="5.42578125" customWidth="1"/>
    <col min="2" max="2" width="40" customWidth="1"/>
    <col min="3" max="4" width="16" hidden="1" customWidth="1"/>
    <col min="5" max="5" width="7" bestFit="1" customWidth="1"/>
    <col min="6" max="6" width="14.85546875" customWidth="1"/>
    <col min="7" max="7" width="11.7109375" bestFit="1" customWidth="1"/>
    <col min="8" max="8" width="12.42578125" style="90" customWidth="1"/>
    <col min="9" max="9" width="14.7109375" bestFit="1" customWidth="1"/>
  </cols>
  <sheetData>
    <row r="1" spans="1:8" s="81" customFormat="1" ht="18" x14ac:dyDescent="0.25">
      <c r="B1" s="81" t="s">
        <v>182</v>
      </c>
      <c r="H1" s="94"/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  <c r="H2" s="89"/>
    </row>
    <row r="3" spans="1:8" s="2" customFormat="1" x14ac:dyDescent="0.2">
      <c r="A3" s="82" t="s">
        <v>210</v>
      </c>
      <c r="B3" s="82"/>
      <c r="C3" s="9"/>
      <c r="D3" s="9"/>
      <c r="E3" s="9"/>
      <c r="F3" s="9"/>
      <c r="G3" s="9"/>
      <c r="H3" s="89"/>
    </row>
    <row r="4" spans="1:8" s="2" customFormat="1" x14ac:dyDescent="0.2">
      <c r="A4" s="1"/>
      <c r="C4" s="3"/>
      <c r="D4" s="3"/>
      <c r="E4" s="3"/>
      <c r="F4" s="3"/>
      <c r="G4" s="3"/>
      <c r="H4" s="89"/>
    </row>
    <row r="5" spans="1:8" s="2" customFormat="1" ht="13.5" thickBot="1" x14ac:dyDescent="0.25">
      <c r="A5" s="1" t="s">
        <v>181</v>
      </c>
      <c r="C5" s="3"/>
      <c r="D5" s="3"/>
      <c r="E5" s="3"/>
      <c r="F5" s="3"/>
      <c r="G5" s="3" t="s">
        <v>0</v>
      </c>
      <c r="H5" s="89"/>
    </row>
    <row r="6" spans="1:8" s="2" customFormat="1" ht="14.25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107" t="s">
        <v>33</v>
      </c>
      <c r="B29" s="108" t="s">
        <v>34</v>
      </c>
      <c r="C29" s="104">
        <v>205000</v>
      </c>
      <c r="D29" s="104">
        <v>129000</v>
      </c>
      <c r="E29" s="104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46" t="s">
        <v>35</v>
      </c>
      <c r="B30" s="47" t="s">
        <v>36</v>
      </c>
      <c r="C30" s="52">
        <f>SUM(C31:C38)</f>
        <v>107820</v>
      </c>
      <c r="D30" s="52">
        <f>SUM(D31:D38)</f>
        <v>61405</v>
      </c>
      <c r="E30" s="52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15" t="s">
        <v>45</v>
      </c>
      <c r="B35" s="19" t="s">
        <v>46</v>
      </c>
      <c r="C35" s="17">
        <v>10000</v>
      </c>
      <c r="D35" s="63">
        <v>10192</v>
      </c>
      <c r="E35" s="17">
        <v>0</v>
      </c>
      <c r="F35" s="17"/>
      <c r="G35" s="17"/>
      <c r="H35" s="17">
        <f t="shared" si="1"/>
        <v>0</v>
      </c>
    </row>
    <row r="36" spans="1:8" s="2" customFormat="1" x14ac:dyDescent="0.2">
      <c r="A36" s="99" t="s">
        <v>47</v>
      </c>
      <c r="B36" s="100" t="s">
        <v>48</v>
      </c>
      <c r="C36" s="101">
        <f>1600+2600+2000</f>
        <v>6200</v>
      </c>
      <c r="D36" s="102">
        <v>3359</v>
      </c>
      <c r="E36" s="101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ht="25.5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38.25" x14ac:dyDescent="0.2">
      <c r="A53" s="15" t="s">
        <v>69</v>
      </c>
      <c r="B53" s="16" t="s">
        <v>130</v>
      </c>
      <c r="C53" s="17">
        <f>350000+158000</f>
        <v>508000</v>
      </c>
      <c r="D53" s="63">
        <v>122843</v>
      </c>
      <c r="E53" s="17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03" t="s">
        <v>73</v>
      </c>
      <c r="C56" s="101">
        <v>252000</v>
      </c>
      <c r="D56" s="102">
        <v>187245</v>
      </c>
      <c r="E56" s="101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v>0</v>
      </c>
      <c r="F61" s="17">
        <f t="shared" ref="F61:G61" si="11">(F55+F57+F58+F56)*0.2003</f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" si="12">SUM(E67:E71)</f>
        <v>0</v>
      </c>
      <c r="F66" s="52">
        <f t="shared" ref="F66:G66" si="13">SUM(F67:F71)</f>
        <v>0</v>
      </c>
      <c r="G66" s="52">
        <f t="shared" si="13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" si="14">SUM(E73:E74)</f>
        <v>0</v>
      </c>
      <c r="F72" s="52">
        <f t="shared" ref="F72:G72" si="15">SUM(F73:F74)</f>
        <v>0</v>
      </c>
      <c r="G72" s="52">
        <f t="shared" si="15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" si="16">SUM(E76:E77)</f>
        <v>0</v>
      </c>
      <c r="F75" s="52">
        <f t="shared" ref="F75:G75" si="17">SUM(F76:F77)</f>
        <v>0</v>
      </c>
      <c r="G75" s="52">
        <f t="shared" si="17"/>
        <v>0</v>
      </c>
      <c r="H75" s="17">
        <f t="shared" ref="H75:H100" si="18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8"/>
        <v>0</v>
      </c>
    </row>
    <row r="77" spans="1:8" s="2" customFormat="1" x14ac:dyDescent="0.2">
      <c r="A77" s="15" t="s">
        <v>38</v>
      </c>
      <c r="B77" s="103" t="s">
        <v>129</v>
      </c>
      <c r="C77" s="101">
        <v>80000</v>
      </c>
      <c r="D77" s="102">
        <v>47379</v>
      </c>
      <c r="E77" s="101">
        <v>0</v>
      </c>
      <c r="F77" s="17"/>
      <c r="G77" s="17"/>
      <c r="H77" s="17">
        <f t="shared" si="18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" si="19">SUM(E79:E81)</f>
        <v>0</v>
      </c>
      <c r="F78" s="52">
        <f t="shared" ref="F78:G78" si="20">SUM(F79:F81)</f>
        <v>0</v>
      </c>
      <c r="G78" s="52">
        <f t="shared" si="20"/>
        <v>0</v>
      </c>
      <c r="H78" s="17">
        <f t="shared" si="18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8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8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" si="21">SUM(E82:E83)</f>
        <v>0</v>
      </c>
      <c r="F81" s="61">
        <f t="shared" ref="F81:G81" si="22">SUM(F82:F83)</f>
        <v>0</v>
      </c>
      <c r="G81" s="61">
        <f t="shared" si="22"/>
        <v>0</v>
      </c>
      <c r="H81" s="17">
        <f t="shared" si="18"/>
        <v>0</v>
      </c>
    </row>
    <row r="82" spans="1:8" s="2" customFormat="1" x14ac:dyDescent="0.2">
      <c r="A82" s="15" t="s">
        <v>102</v>
      </c>
      <c r="B82" s="103" t="s">
        <v>131</v>
      </c>
      <c r="C82" s="101">
        <f>93000+69000</f>
        <v>162000</v>
      </c>
      <c r="D82" s="102">
        <v>108858</v>
      </c>
      <c r="E82" s="101">
        <v>0</v>
      </c>
      <c r="F82" s="17"/>
      <c r="G82" s="17"/>
      <c r="H82" s="17">
        <f t="shared" si="18"/>
        <v>0</v>
      </c>
    </row>
    <row r="83" spans="1:8" s="2" customFormat="1" ht="25.5" x14ac:dyDescent="0.2">
      <c r="A83" s="15" t="s">
        <v>103</v>
      </c>
      <c r="B83" s="103" t="s">
        <v>132</v>
      </c>
      <c r="C83" s="101">
        <v>280000</v>
      </c>
      <c r="D83" s="102">
        <v>114930</v>
      </c>
      <c r="E83" s="101">
        <v>0</v>
      </c>
      <c r="F83" s="17"/>
      <c r="G83" s="17"/>
      <c r="H83" s="17">
        <f t="shared" si="18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23">SUM(E85:E87)</f>
        <v>0</v>
      </c>
      <c r="F84" s="52">
        <f t="shared" si="23"/>
        <v>0</v>
      </c>
      <c r="G84" s="52">
        <f t="shared" si="23"/>
        <v>0</v>
      </c>
      <c r="H84" s="17">
        <f t="shared" si="18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8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8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8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8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8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8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8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8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8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8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24">E10-E27</f>
        <v>0</v>
      </c>
      <c r="F95" s="136">
        <f t="shared" si="24"/>
        <v>0</v>
      </c>
      <c r="G95" s="136">
        <f t="shared" si="24"/>
        <v>0</v>
      </c>
      <c r="H95" s="17">
        <f t="shared" si="18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8"/>
        <v>0</v>
      </c>
    </row>
    <row r="97" spans="1:9" s="2" customFormat="1" ht="27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5">E98</f>
        <v>0</v>
      </c>
      <c r="F97" s="39">
        <f t="shared" si="25"/>
        <v>0</v>
      </c>
      <c r="G97" s="39">
        <f t="shared" si="25"/>
        <v>0</v>
      </c>
      <c r="H97" s="17">
        <f t="shared" si="18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8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6">E95-E97</f>
        <v>0</v>
      </c>
      <c r="F99" s="136">
        <f t="shared" si="26"/>
        <v>0</v>
      </c>
      <c r="G99" s="136">
        <f t="shared" si="26"/>
        <v>0</v>
      </c>
      <c r="H99" s="17">
        <f t="shared" si="18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8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  <c r="H102" s="89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  <c r="H103" s="89"/>
    </row>
    <row r="104" spans="1:9" s="2" customFormat="1" x14ac:dyDescent="0.2">
      <c r="A104" s="1"/>
      <c r="C104" s="57"/>
      <c r="D104" s="57"/>
      <c r="E104" s="57"/>
      <c r="F104" s="57"/>
      <c r="G104" s="57"/>
      <c r="H104" s="89"/>
    </row>
    <row r="105" spans="1:9" s="2" customFormat="1" x14ac:dyDescent="0.2">
      <c r="A105" s="1"/>
      <c r="C105" s="57"/>
      <c r="D105" s="57"/>
      <c r="E105" s="57"/>
      <c r="F105" s="57"/>
      <c r="G105" s="57"/>
      <c r="H105" s="89"/>
    </row>
    <row r="106" spans="1:9" s="2" customFormat="1" x14ac:dyDescent="0.2">
      <c r="A106" s="1"/>
      <c r="C106" s="57"/>
      <c r="D106" s="57"/>
      <c r="E106" s="57"/>
      <c r="F106" s="57"/>
      <c r="G106" s="57"/>
      <c r="H106" s="89"/>
    </row>
    <row r="107" spans="1:9" s="2" customFormat="1" x14ac:dyDescent="0.2">
      <c r="A107" s="1"/>
      <c r="C107" s="57"/>
      <c r="D107" s="57"/>
      <c r="E107" s="57"/>
      <c r="F107" s="57"/>
      <c r="G107" s="57"/>
      <c r="H107" s="89"/>
    </row>
    <row r="108" spans="1:9" s="2" customFormat="1" x14ac:dyDescent="0.2">
      <c r="A108" s="1"/>
      <c r="C108" s="57"/>
      <c r="D108" s="57"/>
      <c r="E108" s="57"/>
      <c r="F108" s="57"/>
      <c r="G108" s="57"/>
      <c r="H108" s="89"/>
    </row>
    <row r="109" spans="1:9" s="2" customFormat="1" x14ac:dyDescent="0.2">
      <c r="A109" s="1"/>
      <c r="C109" s="57"/>
      <c r="D109" s="57"/>
      <c r="E109" s="57"/>
      <c r="F109" s="57"/>
      <c r="G109" s="57"/>
      <c r="H109" s="89"/>
    </row>
    <row r="110" spans="1:9" s="2" customFormat="1" x14ac:dyDescent="0.2">
      <c r="A110" s="1"/>
      <c r="C110" s="57"/>
      <c r="D110" s="57"/>
      <c r="E110" s="57"/>
      <c r="F110" s="57"/>
      <c r="G110" s="57"/>
      <c r="H110" s="89"/>
    </row>
    <row r="111" spans="1:9" s="2" customFormat="1" x14ac:dyDescent="0.2">
      <c r="A111" s="1"/>
      <c r="C111" s="57"/>
      <c r="D111" s="57"/>
      <c r="E111" s="57"/>
      <c r="F111" s="57"/>
      <c r="G111" s="57"/>
      <c r="H111" s="89"/>
    </row>
    <row r="112" spans="1:9" s="2" customFormat="1" x14ac:dyDescent="0.2">
      <c r="A112" s="1"/>
      <c r="C112" s="57"/>
      <c r="D112" s="57"/>
      <c r="E112" s="57"/>
      <c r="F112" s="57"/>
      <c r="G112" s="57"/>
      <c r="H112" s="89"/>
    </row>
    <row r="113" spans="1:8" s="2" customFormat="1" ht="13.5" customHeight="1" x14ac:dyDescent="0.2">
      <c r="A113" s="1"/>
      <c r="C113" s="57"/>
      <c r="D113" s="57"/>
      <c r="E113" s="57"/>
      <c r="F113" s="57"/>
      <c r="G113" s="57"/>
      <c r="H113" s="89"/>
    </row>
    <row r="114" spans="1:8" s="2" customFormat="1" ht="15.75" customHeight="1" x14ac:dyDescent="0.2">
      <c r="A114" s="1"/>
      <c r="C114" s="57"/>
      <c r="D114" s="57"/>
      <c r="E114" s="57"/>
      <c r="F114" s="57"/>
      <c r="G114" s="57"/>
      <c r="H114" s="89"/>
    </row>
    <row r="115" spans="1:8" s="2" customFormat="1" x14ac:dyDescent="0.2">
      <c r="A115" s="1"/>
      <c r="C115" s="57"/>
      <c r="D115" s="57"/>
      <c r="E115" s="57"/>
      <c r="F115" s="57"/>
      <c r="G115" s="57"/>
      <c r="H115" s="89"/>
    </row>
    <row r="116" spans="1:8" s="2" customFormat="1" ht="13.5" customHeight="1" x14ac:dyDescent="0.2">
      <c r="A116" s="1"/>
      <c r="C116" s="57"/>
      <c r="D116" s="57"/>
      <c r="E116" s="57"/>
      <c r="F116" s="57"/>
      <c r="G116" s="57"/>
      <c r="H116" s="89"/>
    </row>
    <row r="117" spans="1:8" s="2" customFormat="1" x14ac:dyDescent="0.2">
      <c r="A117" s="1"/>
      <c r="C117" s="57"/>
      <c r="D117" s="57"/>
      <c r="E117" s="57"/>
      <c r="F117" s="57"/>
      <c r="G117" s="57"/>
      <c r="H117" s="89"/>
    </row>
    <row r="118" spans="1:8" s="2" customFormat="1" x14ac:dyDescent="0.2">
      <c r="A118" s="1"/>
      <c r="C118" s="57"/>
      <c r="D118" s="57"/>
      <c r="E118" s="57"/>
      <c r="F118" s="57"/>
      <c r="G118" s="57"/>
      <c r="H118" s="89"/>
    </row>
    <row r="119" spans="1:8" s="2" customFormat="1" x14ac:dyDescent="0.2">
      <c r="A119" s="1"/>
      <c r="C119" s="57"/>
      <c r="D119" s="57"/>
      <c r="E119" s="57"/>
      <c r="F119" s="57"/>
      <c r="G119" s="57"/>
      <c r="H119" s="89"/>
    </row>
    <row r="120" spans="1:8" s="2" customFormat="1" x14ac:dyDescent="0.2">
      <c r="A120" s="1"/>
      <c r="C120" s="57"/>
      <c r="D120" s="57"/>
      <c r="E120" s="57"/>
      <c r="F120" s="57"/>
      <c r="G120" s="57"/>
      <c r="H120" s="89"/>
    </row>
    <row r="121" spans="1:8" s="2" customFormat="1" x14ac:dyDescent="0.2">
      <c r="A121" s="1"/>
      <c r="C121" s="57"/>
      <c r="D121" s="57"/>
      <c r="E121" s="57"/>
      <c r="F121" s="57"/>
      <c r="G121" s="57"/>
      <c r="H121" s="89"/>
    </row>
    <row r="122" spans="1:8" s="2" customFormat="1" x14ac:dyDescent="0.2">
      <c r="A122" s="1"/>
      <c r="C122" s="3"/>
      <c r="D122" s="3"/>
      <c r="E122" s="3"/>
      <c r="F122" s="3"/>
      <c r="G122" s="3"/>
      <c r="H122" s="89"/>
    </row>
    <row r="123" spans="1:8" s="2" customFormat="1" x14ac:dyDescent="0.2">
      <c r="A123" s="1"/>
      <c r="C123" s="3"/>
      <c r="D123" s="3"/>
      <c r="E123" s="3"/>
      <c r="F123" s="3"/>
      <c r="G123" s="3"/>
      <c r="H123" s="89"/>
    </row>
    <row r="124" spans="1:8" s="2" customFormat="1" x14ac:dyDescent="0.2">
      <c r="A124" s="1"/>
      <c r="C124" s="3"/>
      <c r="D124" s="3"/>
      <c r="E124" s="3"/>
      <c r="F124" s="3"/>
      <c r="G124" s="3"/>
      <c r="H124" s="89"/>
    </row>
    <row r="125" spans="1:8" s="2" customFormat="1" x14ac:dyDescent="0.2">
      <c r="A125" s="1"/>
      <c r="C125" s="3"/>
      <c r="D125" s="3"/>
      <c r="E125" s="3"/>
      <c r="F125" s="3"/>
      <c r="G125" s="3"/>
      <c r="H125" s="89"/>
    </row>
    <row r="126" spans="1:8" s="2" customFormat="1" x14ac:dyDescent="0.2">
      <c r="A126" s="1"/>
      <c r="C126" s="3"/>
      <c r="D126" s="3"/>
      <c r="E126" s="3"/>
      <c r="F126" s="3"/>
      <c r="G126" s="3"/>
      <c r="H126" s="89"/>
    </row>
    <row r="127" spans="1:8" s="2" customFormat="1" x14ac:dyDescent="0.2">
      <c r="A127" s="1"/>
      <c r="C127" s="3"/>
      <c r="D127" s="3"/>
      <c r="E127" s="3"/>
      <c r="F127" s="3"/>
      <c r="G127" s="3"/>
      <c r="H127" s="89"/>
    </row>
    <row r="128" spans="1:8" s="2" customFormat="1" x14ac:dyDescent="0.2">
      <c r="A128" s="1"/>
      <c r="C128" s="3"/>
      <c r="D128" s="3"/>
      <c r="E128" s="3"/>
      <c r="F128" s="3"/>
      <c r="G128" s="3"/>
      <c r="H128" s="89"/>
    </row>
    <row r="129" spans="1:8" s="2" customFormat="1" x14ac:dyDescent="0.2">
      <c r="A129" s="1"/>
      <c r="C129" s="3"/>
      <c r="D129" s="3"/>
      <c r="E129" s="3"/>
      <c r="F129" s="3"/>
      <c r="G129" s="3"/>
      <c r="H129" s="89"/>
    </row>
    <row r="130" spans="1:8" s="2" customFormat="1" x14ac:dyDescent="0.2">
      <c r="A130" s="1"/>
      <c r="C130" s="3"/>
      <c r="D130" s="3"/>
      <c r="E130" s="3"/>
      <c r="F130" s="3"/>
      <c r="G130" s="3"/>
      <c r="H130" s="89"/>
    </row>
    <row r="131" spans="1:8" s="2" customFormat="1" x14ac:dyDescent="0.2">
      <c r="A131" s="1"/>
      <c r="C131" s="3"/>
      <c r="D131" s="3"/>
      <c r="E131" s="3"/>
      <c r="F131" s="3"/>
      <c r="G131" s="3"/>
      <c r="H131" s="89"/>
    </row>
    <row r="132" spans="1:8" s="2" customFormat="1" x14ac:dyDescent="0.2">
      <c r="A132" s="1"/>
      <c r="C132" s="3"/>
      <c r="D132" s="3"/>
      <c r="E132" s="3"/>
      <c r="F132" s="3"/>
      <c r="G132" s="3"/>
      <c r="H132" s="89"/>
    </row>
    <row r="133" spans="1:8" s="2" customFormat="1" x14ac:dyDescent="0.2">
      <c r="A133" s="1"/>
      <c r="C133" s="3"/>
      <c r="D133" s="3"/>
      <c r="E133" s="3"/>
      <c r="F133" s="3"/>
      <c r="G133" s="3"/>
      <c r="H133" s="89"/>
    </row>
    <row r="134" spans="1:8" s="2" customFormat="1" x14ac:dyDescent="0.2">
      <c r="A134" s="1"/>
      <c r="C134" s="3"/>
      <c r="D134" s="3"/>
      <c r="E134" s="3"/>
      <c r="F134" s="3"/>
      <c r="G134" s="3"/>
      <c r="H134" s="89"/>
    </row>
    <row r="135" spans="1:8" s="2" customFormat="1" x14ac:dyDescent="0.2">
      <c r="A135" s="1"/>
      <c r="C135" s="3"/>
      <c r="D135" s="3"/>
      <c r="E135" s="3"/>
      <c r="F135" s="3"/>
      <c r="G135" s="3"/>
      <c r="H135" s="89"/>
    </row>
    <row r="136" spans="1:8" s="2" customFormat="1" x14ac:dyDescent="0.2">
      <c r="A136" s="1"/>
      <c r="C136" s="3"/>
      <c r="D136" s="3"/>
      <c r="E136" s="3"/>
      <c r="F136" s="3"/>
      <c r="G136" s="3"/>
      <c r="H136" s="89"/>
    </row>
    <row r="137" spans="1:8" s="2" customFormat="1" x14ac:dyDescent="0.2">
      <c r="A137" s="1"/>
      <c r="C137" s="3"/>
      <c r="D137" s="3"/>
      <c r="E137" s="3"/>
      <c r="F137" s="3"/>
      <c r="G137" s="3"/>
      <c r="H137" s="89"/>
    </row>
    <row r="138" spans="1:8" s="2" customFormat="1" x14ac:dyDescent="0.2">
      <c r="A138" s="1"/>
      <c r="C138" s="3"/>
      <c r="D138" s="3"/>
      <c r="E138" s="3"/>
      <c r="F138" s="3"/>
      <c r="G138" s="3"/>
      <c r="H138" s="89"/>
    </row>
    <row r="139" spans="1:8" s="2" customFormat="1" x14ac:dyDescent="0.2">
      <c r="A139" s="1"/>
      <c r="C139" s="3"/>
      <c r="D139" s="3"/>
      <c r="E139" s="3"/>
      <c r="F139" s="3"/>
      <c r="G139" s="3"/>
      <c r="H139" s="89"/>
    </row>
    <row r="140" spans="1:8" s="2" customFormat="1" x14ac:dyDescent="0.2">
      <c r="A140" s="1"/>
      <c r="C140" s="3"/>
      <c r="D140" s="3"/>
      <c r="E140" s="3"/>
      <c r="F140" s="3"/>
      <c r="G140" s="3"/>
      <c r="H140" s="89"/>
    </row>
    <row r="141" spans="1:8" s="2" customFormat="1" x14ac:dyDescent="0.2">
      <c r="A141" s="1"/>
      <c r="C141" s="3"/>
      <c r="D141" s="3"/>
      <c r="E141" s="3"/>
      <c r="F141" s="3"/>
      <c r="G141" s="3"/>
      <c r="H141" s="89"/>
    </row>
    <row r="142" spans="1:8" s="2" customFormat="1" x14ac:dyDescent="0.2">
      <c r="A142" s="1"/>
      <c r="C142" s="3"/>
      <c r="D142" s="3"/>
      <c r="E142" s="3"/>
      <c r="F142" s="3"/>
      <c r="G142" s="3"/>
      <c r="H142" s="89"/>
    </row>
    <row r="143" spans="1:8" s="2" customFormat="1" x14ac:dyDescent="0.2">
      <c r="A143" s="1"/>
      <c r="C143" s="3"/>
      <c r="D143" s="3"/>
      <c r="E143" s="3"/>
      <c r="F143" s="3"/>
      <c r="G143" s="3"/>
      <c r="H143" s="89"/>
    </row>
    <row r="144" spans="1:8" s="2" customFormat="1" x14ac:dyDescent="0.2">
      <c r="A144" s="1"/>
      <c r="C144" s="3"/>
      <c r="D144" s="3"/>
      <c r="E144" s="3"/>
      <c r="F144" s="3"/>
      <c r="G144" s="3"/>
      <c r="H144" s="89"/>
    </row>
    <row r="145" spans="1:8" s="2" customFormat="1" x14ac:dyDescent="0.2">
      <c r="A145" s="1"/>
      <c r="C145" s="3"/>
      <c r="D145" s="3"/>
      <c r="E145" s="3"/>
      <c r="F145" s="3"/>
      <c r="G145" s="3"/>
      <c r="H145" s="89"/>
    </row>
    <row r="146" spans="1:8" s="2" customFormat="1" x14ac:dyDescent="0.2">
      <c r="A146" s="1"/>
      <c r="C146" s="3"/>
      <c r="D146" s="3"/>
      <c r="E146" s="3"/>
      <c r="F146" s="3"/>
      <c r="G146" s="3"/>
      <c r="H146" s="89"/>
    </row>
    <row r="147" spans="1:8" s="2" customFormat="1" x14ac:dyDescent="0.2">
      <c r="A147" s="1"/>
      <c r="C147" s="3"/>
      <c r="D147" s="3"/>
      <c r="E147" s="3"/>
      <c r="F147" s="3"/>
      <c r="G147" s="3"/>
      <c r="H147" s="89"/>
    </row>
    <row r="148" spans="1:8" s="2" customFormat="1" x14ac:dyDescent="0.2">
      <c r="A148" s="1"/>
      <c r="C148" s="3"/>
      <c r="D148" s="3"/>
      <c r="E148" s="3"/>
      <c r="F148" s="3"/>
      <c r="G148" s="3"/>
      <c r="H148" s="89"/>
    </row>
    <row r="149" spans="1:8" s="2" customFormat="1" x14ac:dyDescent="0.2">
      <c r="A149" s="1"/>
      <c r="C149" s="3"/>
      <c r="D149" s="3"/>
      <c r="E149" s="3"/>
      <c r="F149" s="3"/>
      <c r="G149" s="3"/>
      <c r="H149" s="89"/>
    </row>
    <row r="150" spans="1:8" s="2" customFormat="1" x14ac:dyDescent="0.2">
      <c r="A150" s="1"/>
      <c r="C150" s="3"/>
      <c r="D150" s="3"/>
      <c r="E150" s="3"/>
      <c r="F150" s="3"/>
      <c r="G150" s="3"/>
      <c r="H150" s="89"/>
    </row>
    <row r="151" spans="1:8" s="2" customFormat="1" x14ac:dyDescent="0.2">
      <c r="A151" s="1"/>
      <c r="C151" s="3"/>
      <c r="D151" s="3"/>
      <c r="E151" s="3"/>
      <c r="F151" s="3"/>
      <c r="G151" s="3"/>
      <c r="H151" s="89"/>
    </row>
    <row r="152" spans="1:8" s="2" customFormat="1" x14ac:dyDescent="0.2">
      <c r="A152" s="1"/>
      <c r="C152" s="3"/>
      <c r="D152" s="3"/>
      <c r="E152" s="3"/>
      <c r="F152" s="3"/>
      <c r="G152" s="3"/>
      <c r="H152" s="89"/>
    </row>
    <row r="153" spans="1:8" s="2" customFormat="1" x14ac:dyDescent="0.2">
      <c r="A153" s="1"/>
      <c r="C153" s="3"/>
      <c r="D153" s="3"/>
      <c r="E153" s="3"/>
      <c r="F153" s="3"/>
      <c r="G153" s="3"/>
      <c r="H153" s="89"/>
    </row>
    <row r="154" spans="1:8" s="2" customFormat="1" x14ac:dyDescent="0.2">
      <c r="A154" s="1"/>
      <c r="C154" s="3"/>
      <c r="D154" s="3"/>
      <c r="E154" s="3"/>
      <c r="F154" s="3"/>
      <c r="G154" s="3"/>
      <c r="H154" s="89"/>
    </row>
    <row r="155" spans="1:8" s="2" customFormat="1" x14ac:dyDescent="0.2">
      <c r="A155" s="1"/>
      <c r="C155" s="3"/>
      <c r="D155" s="3"/>
      <c r="E155" s="3"/>
      <c r="F155" s="3"/>
      <c r="G155" s="3"/>
      <c r="H155" s="89"/>
    </row>
    <row r="156" spans="1:8" s="2" customFormat="1" x14ac:dyDescent="0.2">
      <c r="A156" s="1"/>
      <c r="C156" s="3"/>
      <c r="D156" s="3"/>
      <c r="E156" s="3"/>
      <c r="F156" s="3"/>
      <c r="G156" s="3"/>
      <c r="H156" s="89"/>
    </row>
    <row r="157" spans="1:8" s="2" customFormat="1" x14ac:dyDescent="0.2">
      <c r="A157" s="1"/>
      <c r="C157" s="3"/>
      <c r="D157" s="3"/>
      <c r="E157" s="3"/>
      <c r="F157" s="3"/>
      <c r="G157" s="3"/>
      <c r="H157" s="89"/>
    </row>
    <row r="158" spans="1:8" s="2" customFormat="1" x14ac:dyDescent="0.2">
      <c r="A158" s="1"/>
      <c r="C158" s="3"/>
      <c r="D158" s="3"/>
      <c r="E158" s="3"/>
      <c r="F158" s="3"/>
      <c r="G158" s="3"/>
      <c r="H158" s="89"/>
    </row>
    <row r="159" spans="1:8" s="2" customFormat="1" x14ac:dyDescent="0.2">
      <c r="A159" s="1"/>
      <c r="C159" s="3"/>
      <c r="D159" s="3"/>
      <c r="E159" s="3"/>
      <c r="F159" s="3"/>
      <c r="G159" s="3"/>
      <c r="H159" s="89"/>
    </row>
    <row r="160" spans="1:8" s="2" customFormat="1" x14ac:dyDescent="0.2">
      <c r="A160" s="1"/>
      <c r="C160" s="3"/>
      <c r="D160" s="3"/>
      <c r="E160" s="3"/>
      <c r="F160" s="3"/>
      <c r="G160" s="3"/>
      <c r="H160" s="89"/>
    </row>
    <row r="161" spans="1:8" s="2" customFormat="1" x14ac:dyDescent="0.2">
      <c r="A161" s="1"/>
      <c r="C161" s="3"/>
      <c r="D161" s="3"/>
      <c r="E161" s="3"/>
      <c r="F161" s="3"/>
      <c r="G161" s="3"/>
      <c r="H161" s="89"/>
    </row>
    <row r="162" spans="1:8" s="2" customFormat="1" x14ac:dyDescent="0.2">
      <c r="A162" s="1"/>
      <c r="C162" s="3"/>
      <c r="D162" s="3"/>
      <c r="E162" s="3"/>
      <c r="F162" s="3"/>
      <c r="G162" s="3"/>
      <c r="H162" s="89"/>
    </row>
    <row r="163" spans="1:8" s="2" customFormat="1" x14ac:dyDescent="0.2">
      <c r="A163" s="1"/>
      <c r="C163" s="3"/>
      <c r="D163" s="3"/>
      <c r="E163" s="3"/>
      <c r="F163" s="3"/>
      <c r="G163" s="3"/>
      <c r="H163" s="89"/>
    </row>
    <row r="164" spans="1:8" s="2" customFormat="1" x14ac:dyDescent="0.2">
      <c r="A164" s="1"/>
      <c r="C164" s="3"/>
      <c r="D164" s="3"/>
      <c r="E164" s="3"/>
      <c r="F164" s="3"/>
      <c r="G164" s="3"/>
      <c r="H164" s="89"/>
    </row>
    <row r="165" spans="1:8" s="2" customFormat="1" x14ac:dyDescent="0.2">
      <c r="A165" s="1"/>
      <c r="C165" s="3"/>
      <c r="D165" s="3"/>
      <c r="E165" s="3"/>
      <c r="F165" s="3"/>
      <c r="G165" s="3"/>
      <c r="H165" s="89"/>
    </row>
    <row r="166" spans="1:8" s="2" customFormat="1" x14ac:dyDescent="0.2">
      <c r="A166" s="1"/>
      <c r="C166" s="3"/>
      <c r="D166" s="3"/>
      <c r="E166" s="3"/>
      <c r="F166" s="3"/>
      <c r="G166" s="3"/>
      <c r="H166" s="89"/>
    </row>
    <row r="167" spans="1:8" s="2" customFormat="1" x14ac:dyDescent="0.2">
      <c r="A167" s="1"/>
      <c r="C167" s="3"/>
      <c r="D167" s="3"/>
      <c r="E167" s="3"/>
      <c r="F167" s="3"/>
      <c r="G167" s="3"/>
      <c r="H167" s="89"/>
    </row>
    <row r="168" spans="1:8" s="2" customFormat="1" x14ac:dyDescent="0.2">
      <c r="A168" s="1"/>
      <c r="C168" s="3"/>
      <c r="D168" s="3"/>
      <c r="E168" s="3"/>
      <c r="F168" s="3"/>
      <c r="G168" s="3"/>
      <c r="H168" s="89"/>
    </row>
    <row r="169" spans="1:8" s="2" customFormat="1" x14ac:dyDescent="0.2">
      <c r="A169" s="1"/>
      <c r="C169" s="3"/>
      <c r="D169" s="3"/>
      <c r="E169" s="3"/>
      <c r="F169" s="3"/>
      <c r="G169" s="3"/>
      <c r="H169" s="89"/>
    </row>
    <row r="170" spans="1:8" s="2" customFormat="1" x14ac:dyDescent="0.2">
      <c r="A170" s="1"/>
      <c r="C170" s="3"/>
      <c r="D170" s="3"/>
      <c r="E170" s="3"/>
      <c r="F170" s="3"/>
      <c r="G170" s="3"/>
      <c r="H170" s="89"/>
    </row>
    <row r="171" spans="1:8" s="2" customFormat="1" x14ac:dyDescent="0.2">
      <c r="A171" s="1"/>
      <c r="C171" s="3"/>
      <c r="D171" s="3"/>
      <c r="E171" s="3"/>
      <c r="F171" s="3"/>
      <c r="G171" s="3"/>
      <c r="H171" s="89"/>
    </row>
    <row r="172" spans="1:8" s="2" customFormat="1" x14ac:dyDescent="0.2">
      <c r="A172" s="1"/>
      <c r="C172" s="3"/>
      <c r="D172" s="3"/>
      <c r="E172" s="3"/>
      <c r="F172" s="3"/>
      <c r="G172" s="3"/>
      <c r="H172" s="89"/>
    </row>
    <row r="173" spans="1:8" s="2" customFormat="1" x14ac:dyDescent="0.2">
      <c r="A173" s="1"/>
      <c r="C173" s="3"/>
      <c r="D173" s="3"/>
      <c r="E173" s="3"/>
      <c r="F173" s="3"/>
      <c r="G173" s="3"/>
      <c r="H173" s="89"/>
    </row>
    <row r="174" spans="1:8" s="2" customFormat="1" x14ac:dyDescent="0.2">
      <c r="A174" s="1"/>
      <c r="C174" s="3"/>
      <c r="D174" s="3"/>
      <c r="E174" s="3"/>
      <c r="F174" s="3"/>
      <c r="G174" s="3"/>
      <c r="H174" s="89"/>
    </row>
    <row r="175" spans="1:8" s="2" customFormat="1" x14ac:dyDescent="0.2">
      <c r="A175" s="1"/>
      <c r="C175" s="3"/>
      <c r="D175" s="3"/>
      <c r="E175" s="3"/>
      <c r="F175" s="3"/>
      <c r="G175" s="3"/>
      <c r="H175" s="89"/>
    </row>
    <row r="176" spans="1:8" s="2" customFormat="1" x14ac:dyDescent="0.2">
      <c r="A176" s="1"/>
      <c r="C176" s="3"/>
      <c r="D176" s="3"/>
      <c r="E176" s="3"/>
      <c r="F176" s="3"/>
      <c r="G176" s="3"/>
      <c r="H176" s="89"/>
    </row>
    <row r="177" spans="1:8" s="2" customFormat="1" x14ac:dyDescent="0.2">
      <c r="A177" s="1"/>
      <c r="C177" s="3"/>
      <c r="D177" s="3"/>
      <c r="E177" s="3"/>
      <c r="F177" s="3"/>
      <c r="G177" s="3"/>
      <c r="H177" s="89"/>
    </row>
    <row r="178" spans="1:8" s="2" customFormat="1" x14ac:dyDescent="0.2">
      <c r="A178" s="1"/>
      <c r="C178" s="3"/>
      <c r="D178" s="3"/>
      <c r="E178" s="3"/>
      <c r="F178" s="3"/>
      <c r="G178" s="3"/>
      <c r="H178" s="89"/>
    </row>
    <row r="179" spans="1:8" s="2" customFormat="1" x14ac:dyDescent="0.2">
      <c r="A179" s="1"/>
      <c r="C179" s="3"/>
      <c r="D179" s="3"/>
      <c r="E179" s="3"/>
      <c r="F179" s="3"/>
      <c r="G179" s="3"/>
      <c r="H179" s="89"/>
    </row>
    <row r="180" spans="1:8" s="2" customFormat="1" x14ac:dyDescent="0.2">
      <c r="A180" s="1"/>
      <c r="C180" s="3"/>
      <c r="D180" s="3"/>
      <c r="E180" s="3"/>
      <c r="F180" s="3"/>
      <c r="G180" s="3"/>
      <c r="H180" s="89"/>
    </row>
    <row r="181" spans="1:8" s="2" customFormat="1" x14ac:dyDescent="0.2">
      <c r="A181" s="1"/>
      <c r="C181" s="3"/>
      <c r="D181" s="3"/>
      <c r="E181" s="3"/>
      <c r="F181" s="3"/>
      <c r="G181" s="3"/>
      <c r="H181" s="89"/>
    </row>
    <row r="182" spans="1:8" s="2" customFormat="1" x14ac:dyDescent="0.2">
      <c r="A182" s="1"/>
      <c r="C182" s="3"/>
      <c r="D182" s="3"/>
      <c r="E182" s="3"/>
      <c r="F182" s="3"/>
      <c r="G182" s="3"/>
      <c r="H182" s="89"/>
    </row>
    <row r="183" spans="1:8" s="2" customFormat="1" x14ac:dyDescent="0.2">
      <c r="A183" s="1"/>
      <c r="C183" s="3"/>
      <c r="D183" s="3"/>
      <c r="E183" s="3"/>
      <c r="F183" s="3"/>
      <c r="G183" s="3"/>
      <c r="H183" s="89"/>
    </row>
    <row r="184" spans="1:8" s="2" customFormat="1" x14ac:dyDescent="0.2">
      <c r="A184" s="1"/>
      <c r="C184" s="3"/>
      <c r="D184" s="3"/>
      <c r="E184" s="3"/>
      <c r="F184" s="3"/>
      <c r="G184" s="3"/>
      <c r="H184" s="89"/>
    </row>
    <row r="185" spans="1:8" s="2" customFormat="1" x14ac:dyDescent="0.2">
      <c r="A185" s="1"/>
      <c r="C185" s="3"/>
      <c r="D185" s="3"/>
      <c r="E185" s="3"/>
      <c r="F185" s="3"/>
      <c r="G185" s="3"/>
      <c r="H185" s="89"/>
    </row>
    <row r="186" spans="1:8" s="2" customFormat="1" x14ac:dyDescent="0.2">
      <c r="A186" s="1"/>
      <c r="C186" s="3"/>
      <c r="D186" s="3"/>
      <c r="E186" s="3"/>
      <c r="F186" s="3"/>
      <c r="G186" s="3"/>
      <c r="H186" s="89"/>
    </row>
    <row r="187" spans="1:8" s="2" customFormat="1" x14ac:dyDescent="0.2">
      <c r="A187" s="1"/>
      <c r="C187" s="3"/>
      <c r="D187" s="3"/>
      <c r="E187" s="3"/>
      <c r="F187" s="3"/>
      <c r="G187" s="3"/>
      <c r="H187" s="89"/>
    </row>
    <row r="188" spans="1:8" s="2" customFormat="1" x14ac:dyDescent="0.2">
      <c r="A188" s="1"/>
      <c r="C188" s="3"/>
      <c r="D188" s="3"/>
      <c r="E188" s="3"/>
      <c r="F188" s="3"/>
      <c r="G188" s="3"/>
      <c r="H188" s="89"/>
    </row>
    <row r="189" spans="1:8" s="2" customFormat="1" x14ac:dyDescent="0.2">
      <c r="A189" s="1"/>
      <c r="C189" s="3"/>
      <c r="D189" s="3"/>
      <c r="E189" s="3"/>
      <c r="F189" s="3"/>
      <c r="G189" s="3"/>
      <c r="H189" s="89"/>
    </row>
    <row r="190" spans="1:8" s="2" customFormat="1" x14ac:dyDescent="0.2">
      <c r="A190" s="1"/>
      <c r="C190" s="3"/>
      <c r="D190" s="3"/>
      <c r="E190" s="3"/>
      <c r="F190" s="3"/>
      <c r="G190" s="3"/>
      <c r="H190" s="89"/>
    </row>
    <row r="191" spans="1:8" s="2" customFormat="1" x14ac:dyDescent="0.2">
      <c r="A191" s="1"/>
      <c r="C191" s="3"/>
      <c r="D191" s="3"/>
      <c r="E191" s="3"/>
      <c r="F191" s="3"/>
      <c r="G191" s="3"/>
      <c r="H191" s="89"/>
    </row>
    <row r="192" spans="1:8" s="2" customFormat="1" x14ac:dyDescent="0.2">
      <c r="A192" s="1"/>
      <c r="C192" s="3"/>
      <c r="D192" s="3"/>
      <c r="E192" s="3"/>
      <c r="F192" s="3"/>
      <c r="G192" s="3"/>
      <c r="H192" s="89"/>
    </row>
    <row r="193" spans="1:8" s="2" customFormat="1" x14ac:dyDescent="0.2">
      <c r="A193" s="1"/>
      <c r="C193" s="3"/>
      <c r="D193" s="3"/>
      <c r="E193" s="3"/>
      <c r="F193" s="3"/>
      <c r="G193" s="3"/>
      <c r="H193" s="89"/>
    </row>
    <row r="194" spans="1:8" s="2" customFormat="1" x14ac:dyDescent="0.2">
      <c r="A194" s="1"/>
      <c r="C194" s="3"/>
      <c r="D194" s="3"/>
      <c r="E194" s="3"/>
      <c r="F194" s="3"/>
      <c r="G194" s="3"/>
      <c r="H194" s="89"/>
    </row>
    <row r="195" spans="1:8" s="2" customFormat="1" x14ac:dyDescent="0.2">
      <c r="A195" s="1"/>
      <c r="C195" s="3"/>
      <c r="D195" s="3"/>
      <c r="E195" s="3"/>
      <c r="F195" s="3"/>
      <c r="G195" s="3"/>
      <c r="H195" s="89"/>
    </row>
    <row r="196" spans="1:8" s="2" customFormat="1" x14ac:dyDescent="0.2">
      <c r="A196" s="1"/>
      <c r="C196" s="3"/>
      <c r="D196" s="3"/>
      <c r="E196" s="3"/>
      <c r="F196" s="3"/>
      <c r="G196" s="3"/>
      <c r="H196" s="89"/>
    </row>
    <row r="197" spans="1:8" s="2" customFormat="1" x14ac:dyDescent="0.2">
      <c r="A197" s="1"/>
      <c r="C197" s="3"/>
      <c r="D197" s="3"/>
      <c r="E197" s="3"/>
      <c r="F197" s="3"/>
      <c r="G197" s="3"/>
      <c r="H197" s="89"/>
    </row>
    <row r="198" spans="1:8" s="2" customFormat="1" x14ac:dyDescent="0.2">
      <c r="A198" s="1"/>
      <c r="C198" s="3"/>
      <c r="D198" s="3"/>
      <c r="E198" s="3"/>
      <c r="F198" s="3"/>
      <c r="G198" s="3"/>
      <c r="H198" s="89"/>
    </row>
    <row r="199" spans="1:8" s="2" customFormat="1" x14ac:dyDescent="0.2">
      <c r="A199" s="1"/>
      <c r="C199" s="3"/>
      <c r="D199" s="3"/>
      <c r="E199" s="3"/>
      <c r="F199" s="3"/>
      <c r="G199" s="3"/>
      <c r="H199" s="89"/>
    </row>
    <row r="200" spans="1:8" s="2" customFormat="1" x14ac:dyDescent="0.2">
      <c r="A200" s="1"/>
      <c r="C200" s="3"/>
      <c r="D200" s="3"/>
      <c r="E200" s="3"/>
      <c r="F200" s="3"/>
      <c r="G200" s="3"/>
      <c r="H200" s="89"/>
    </row>
    <row r="201" spans="1:8" s="2" customFormat="1" x14ac:dyDescent="0.2">
      <c r="A201" s="1"/>
      <c r="C201" s="3"/>
      <c r="D201" s="3"/>
      <c r="E201" s="3"/>
      <c r="F201" s="3"/>
      <c r="G201" s="3"/>
      <c r="H201" s="89"/>
    </row>
    <row r="202" spans="1:8" s="2" customFormat="1" x14ac:dyDescent="0.2">
      <c r="A202" s="1"/>
      <c r="C202" s="3"/>
      <c r="D202" s="3"/>
      <c r="E202" s="3"/>
      <c r="F202" s="3"/>
      <c r="G202" s="3"/>
      <c r="H202" s="89"/>
    </row>
    <row r="203" spans="1:8" s="2" customFormat="1" x14ac:dyDescent="0.2">
      <c r="A203" s="1"/>
      <c r="C203" s="3"/>
      <c r="D203" s="3"/>
      <c r="E203" s="3"/>
      <c r="F203" s="3"/>
      <c r="G203" s="3"/>
      <c r="H203" s="89"/>
    </row>
    <row r="204" spans="1:8" s="2" customFormat="1" x14ac:dyDescent="0.2">
      <c r="A204" s="1"/>
      <c r="C204" s="3"/>
      <c r="D204" s="3"/>
      <c r="E204" s="3"/>
      <c r="F204" s="3"/>
      <c r="G204" s="3"/>
      <c r="H204" s="89"/>
    </row>
    <row r="205" spans="1:8" s="2" customFormat="1" x14ac:dyDescent="0.2">
      <c r="A205" s="1"/>
      <c r="C205" s="3"/>
      <c r="D205" s="3"/>
      <c r="E205" s="3"/>
      <c r="F205" s="3"/>
      <c r="G205" s="3"/>
      <c r="H205" s="89"/>
    </row>
    <row r="206" spans="1:8" s="2" customFormat="1" x14ac:dyDescent="0.2">
      <c r="A206" s="1"/>
      <c r="C206" s="3"/>
      <c r="D206" s="3"/>
      <c r="E206" s="3"/>
      <c r="F206" s="3"/>
      <c r="G206" s="3"/>
      <c r="H206" s="89"/>
    </row>
    <row r="207" spans="1:8" s="2" customFormat="1" x14ac:dyDescent="0.2">
      <c r="A207" s="1"/>
      <c r="C207" s="3"/>
      <c r="D207" s="3"/>
      <c r="E207" s="3"/>
      <c r="F207" s="3"/>
      <c r="G207" s="3"/>
      <c r="H207" s="89"/>
    </row>
    <row r="208" spans="1:8" s="2" customFormat="1" x14ac:dyDescent="0.2">
      <c r="A208" s="1"/>
      <c r="C208" s="3"/>
      <c r="D208" s="3"/>
      <c r="E208" s="3"/>
      <c r="F208" s="3"/>
      <c r="G208" s="3"/>
      <c r="H208" s="89"/>
    </row>
    <row r="209" spans="1:8" s="2" customFormat="1" x14ac:dyDescent="0.2">
      <c r="A209" s="1"/>
      <c r="C209" s="3"/>
      <c r="D209" s="3"/>
      <c r="E209" s="3"/>
      <c r="F209" s="3"/>
      <c r="G209" s="3"/>
      <c r="H209" s="89"/>
    </row>
  </sheetData>
  <mergeCells count="23">
    <mergeCell ref="G95:G96"/>
    <mergeCell ref="G99:G100"/>
    <mergeCell ref="A102:B102"/>
    <mergeCell ref="A99:A100"/>
    <mergeCell ref="C99:C100"/>
    <mergeCell ref="E99:E100"/>
    <mergeCell ref="F99:F100"/>
    <mergeCell ref="A101:B101"/>
    <mergeCell ref="A95:A96"/>
    <mergeCell ref="C95:C96"/>
    <mergeCell ref="D95:D96"/>
    <mergeCell ref="E95:E96"/>
    <mergeCell ref="F95:F96"/>
    <mergeCell ref="E17:E18"/>
    <mergeCell ref="F17:F18"/>
    <mergeCell ref="B2:G2"/>
    <mergeCell ref="A6:A8"/>
    <mergeCell ref="B6:B8"/>
    <mergeCell ref="C6:C8"/>
    <mergeCell ref="A14:A15"/>
    <mergeCell ref="G17:G18"/>
    <mergeCell ref="A17:A18"/>
    <mergeCell ref="C17:C1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topLeftCell="A69" workbookViewId="0">
      <selection activeCell="F6" sqref="F6:H101"/>
    </sheetView>
  </sheetViews>
  <sheetFormatPr defaultRowHeight="12.75" x14ac:dyDescent="0.2"/>
  <cols>
    <col min="1" max="1" width="5.42578125" customWidth="1"/>
    <col min="2" max="2" width="41.140625" customWidth="1"/>
    <col min="3" max="3" width="16" hidden="1" customWidth="1"/>
    <col min="4" max="4" width="14.140625" hidden="1" customWidth="1"/>
    <col min="5" max="5" width="6" bestFit="1" customWidth="1"/>
    <col min="6" max="6" width="12.7109375" customWidth="1"/>
    <col min="7" max="7" width="11.7109375" bestFit="1" customWidth="1"/>
    <col min="8" max="8" width="11.28515625" style="90" customWidth="1"/>
    <col min="9" max="9" width="14.7109375" bestFit="1" customWidth="1"/>
  </cols>
  <sheetData>
    <row r="1" spans="1:8" s="81" customFormat="1" ht="18" x14ac:dyDescent="0.25">
      <c r="B1" s="81" t="s">
        <v>179</v>
      </c>
      <c r="H1" s="94"/>
    </row>
    <row r="2" spans="1:8" s="2" customFormat="1" x14ac:dyDescent="0.2">
      <c r="A2" s="1"/>
      <c r="B2" s="131" t="s">
        <v>227</v>
      </c>
      <c r="C2" s="131"/>
      <c r="D2" s="131"/>
      <c r="E2" s="131"/>
      <c r="F2" s="131"/>
      <c r="G2" s="131"/>
      <c r="H2" s="89"/>
    </row>
    <row r="3" spans="1:8" s="2" customFormat="1" x14ac:dyDescent="0.2">
      <c r="A3" s="82"/>
      <c r="B3" s="82"/>
      <c r="C3" s="9"/>
      <c r="D3" s="9"/>
      <c r="E3" s="9"/>
      <c r="F3" s="9"/>
      <c r="G3" s="9"/>
      <c r="H3" s="89"/>
    </row>
    <row r="4" spans="1:8" s="2" customFormat="1" x14ac:dyDescent="0.2">
      <c r="A4" s="1" t="s">
        <v>194</v>
      </c>
      <c r="C4" s="3"/>
      <c r="D4" s="3"/>
      <c r="E4" s="3"/>
      <c r="F4" s="3"/>
      <c r="G4" s="3"/>
      <c r="H4" s="89"/>
    </row>
    <row r="5" spans="1:8" s="2" customFormat="1" ht="13.5" thickBot="1" x14ac:dyDescent="0.25">
      <c r="A5" s="1" t="s">
        <v>180</v>
      </c>
      <c r="C5" s="3"/>
      <c r="D5" s="3"/>
      <c r="E5" s="3"/>
      <c r="F5" s="3"/>
      <c r="G5" s="3" t="s">
        <v>0</v>
      </c>
      <c r="H5" s="89"/>
    </row>
    <row r="6" spans="1:8" s="2" customFormat="1" ht="27" thickTop="1" thickBot="1" x14ac:dyDescent="0.25">
      <c r="A6" s="132" t="s">
        <v>1</v>
      </c>
      <c r="B6" s="133" t="s">
        <v>2</v>
      </c>
      <c r="C6" s="134" t="s">
        <v>125</v>
      </c>
      <c r="D6" s="62" t="s">
        <v>135</v>
      </c>
      <c r="E6" s="55" t="s">
        <v>140</v>
      </c>
      <c r="F6" s="55" t="s">
        <v>250</v>
      </c>
      <c r="G6" s="55" t="s">
        <v>141</v>
      </c>
      <c r="H6" s="129" t="s">
        <v>143</v>
      </c>
    </row>
    <row r="7" spans="1:8" s="2" customFormat="1" ht="14.25" thickTop="1" thickBot="1" x14ac:dyDescent="0.25">
      <c r="A7" s="132"/>
      <c r="B7" s="133"/>
      <c r="C7" s="134"/>
      <c r="D7" s="55"/>
      <c r="E7" s="55"/>
      <c r="F7" s="55"/>
      <c r="G7" s="55"/>
      <c r="H7" s="129" t="s">
        <v>3</v>
      </c>
    </row>
    <row r="8" spans="1:8" s="2" customFormat="1" ht="13.5" thickTop="1" x14ac:dyDescent="0.2">
      <c r="A8" s="132"/>
      <c r="B8" s="133"/>
      <c r="C8" s="134"/>
      <c r="D8" s="55"/>
      <c r="E8" s="55"/>
      <c r="F8" s="55"/>
      <c r="G8" s="55"/>
      <c r="H8" s="129" t="s">
        <v>4</v>
      </c>
    </row>
    <row r="9" spans="1:8" s="14" customFormat="1" ht="9" thickBot="1" x14ac:dyDescent="0.2">
      <c r="A9" s="10">
        <v>1</v>
      </c>
      <c r="B9" s="11">
        <v>2</v>
      </c>
      <c r="C9" s="12">
        <v>4</v>
      </c>
      <c r="D9" s="56"/>
      <c r="E9" s="56">
        <v>5</v>
      </c>
      <c r="F9" s="56">
        <v>13</v>
      </c>
      <c r="G9" s="56">
        <v>13</v>
      </c>
      <c r="H9" s="13">
        <v>5</v>
      </c>
    </row>
    <row r="10" spans="1:8" s="2" customFormat="1" ht="13.5" thickTop="1" x14ac:dyDescent="0.2">
      <c r="A10" s="15" t="s">
        <v>5</v>
      </c>
      <c r="B10" s="16" t="s">
        <v>6</v>
      </c>
      <c r="C10" s="17">
        <f>C11+C14+C15+C19+C20+C26+C17</f>
        <v>6961977</v>
      </c>
      <c r="D10" s="63">
        <f>D11+D14+D15+D19+D20+D26+D17</f>
        <v>4801037.74</v>
      </c>
      <c r="E10" s="17">
        <f t="shared" ref="E10:G10" si="0">E11+E14+E15+E19+E20+E26+E17</f>
        <v>0</v>
      </c>
      <c r="F10" s="17">
        <f t="shared" si="0"/>
        <v>0</v>
      </c>
      <c r="G10" s="17">
        <f t="shared" si="0"/>
        <v>0</v>
      </c>
      <c r="H10" s="17">
        <f>SUM(F10-G10)</f>
        <v>0</v>
      </c>
    </row>
    <row r="11" spans="1:8" s="2" customFormat="1" x14ac:dyDescent="0.2">
      <c r="A11" s="15">
        <v>1</v>
      </c>
      <c r="B11" s="16" t="s">
        <v>7</v>
      </c>
      <c r="C11" s="17">
        <v>1430000</v>
      </c>
      <c r="D11" s="63">
        <f>655174+17254</f>
        <v>672428</v>
      </c>
      <c r="E11" s="17">
        <v>0</v>
      </c>
      <c r="F11" s="17"/>
      <c r="G11" s="17"/>
      <c r="H11" s="17">
        <f t="shared" ref="H11:H74" si="1">SUM(F11-G11)</f>
        <v>0</v>
      </c>
    </row>
    <row r="12" spans="1:8" s="2" customFormat="1" x14ac:dyDescent="0.2">
      <c r="A12" s="83" t="s">
        <v>8</v>
      </c>
      <c r="B12" s="18" t="s">
        <v>9</v>
      </c>
      <c r="C12" s="17">
        <v>1350000</v>
      </c>
      <c r="D12" s="63">
        <v>655174</v>
      </c>
      <c r="E12" s="17">
        <v>0</v>
      </c>
      <c r="F12" s="17"/>
      <c r="G12" s="17"/>
      <c r="H12" s="17">
        <f t="shared" si="1"/>
        <v>0</v>
      </c>
    </row>
    <row r="13" spans="1:8" s="2" customFormat="1" x14ac:dyDescent="0.2">
      <c r="A13" s="15" t="s">
        <v>10</v>
      </c>
      <c r="B13" s="19" t="s">
        <v>11</v>
      </c>
      <c r="C13" s="17">
        <v>1350000</v>
      </c>
      <c r="D13" s="63">
        <f>642457+12717</f>
        <v>655174</v>
      </c>
      <c r="E13" s="17">
        <v>0</v>
      </c>
      <c r="F13" s="17"/>
      <c r="G13" s="17"/>
      <c r="H13" s="17">
        <f t="shared" si="1"/>
        <v>0</v>
      </c>
    </row>
    <row r="14" spans="1:8" s="2" customFormat="1" x14ac:dyDescent="0.2">
      <c r="A14" s="130" t="s">
        <v>12</v>
      </c>
      <c r="B14" s="20" t="s">
        <v>13</v>
      </c>
      <c r="C14" s="84">
        <v>1710000</v>
      </c>
      <c r="D14" s="64">
        <v>1110000</v>
      </c>
      <c r="E14" s="84">
        <v>0</v>
      </c>
      <c r="F14" s="127">
        <v>0</v>
      </c>
      <c r="G14" s="127">
        <v>0</v>
      </c>
      <c r="H14" s="17">
        <f t="shared" si="1"/>
        <v>0</v>
      </c>
    </row>
    <row r="15" spans="1:8" s="2" customFormat="1" x14ac:dyDescent="0.2">
      <c r="A15" s="130"/>
      <c r="B15" s="20" t="s">
        <v>14</v>
      </c>
      <c r="C15" s="84">
        <v>3145537</v>
      </c>
      <c r="D15" s="64">
        <v>2565537</v>
      </c>
      <c r="E15" s="84">
        <v>0</v>
      </c>
      <c r="F15" s="127">
        <v>0</v>
      </c>
      <c r="G15" s="127">
        <v>0</v>
      </c>
      <c r="H15" s="17">
        <f t="shared" si="1"/>
        <v>0</v>
      </c>
    </row>
    <row r="16" spans="1:8" s="2" customFormat="1" x14ac:dyDescent="0.2">
      <c r="A16" s="21" t="s">
        <v>15</v>
      </c>
      <c r="B16" s="19"/>
      <c r="C16" s="17"/>
      <c r="D16" s="63"/>
      <c r="E16" s="17"/>
      <c r="F16" s="17"/>
      <c r="G16" s="17"/>
      <c r="H16" s="17">
        <f t="shared" si="1"/>
        <v>0</v>
      </c>
    </row>
    <row r="17" spans="1:8" s="2" customFormat="1" x14ac:dyDescent="0.2">
      <c r="A17" s="130" t="s">
        <v>16</v>
      </c>
      <c r="B17" s="22" t="s">
        <v>128</v>
      </c>
      <c r="C17" s="138">
        <v>86440</v>
      </c>
      <c r="D17" s="64"/>
      <c r="E17" s="138">
        <v>0</v>
      </c>
      <c r="F17" s="138"/>
      <c r="G17" s="138"/>
      <c r="H17" s="17">
        <f t="shared" si="1"/>
        <v>0</v>
      </c>
    </row>
    <row r="18" spans="1:8" s="2" customFormat="1" x14ac:dyDescent="0.2">
      <c r="A18" s="130"/>
      <c r="B18" s="23"/>
      <c r="C18" s="138"/>
      <c r="D18" s="64">
        <v>91470</v>
      </c>
      <c r="E18" s="138"/>
      <c r="F18" s="138"/>
      <c r="G18" s="138"/>
      <c r="H18" s="17">
        <f t="shared" si="1"/>
        <v>0</v>
      </c>
    </row>
    <row r="19" spans="1:8" s="2" customFormat="1" x14ac:dyDescent="0.2">
      <c r="A19" s="15" t="s">
        <v>17</v>
      </c>
      <c r="B19" s="16" t="s">
        <v>18</v>
      </c>
      <c r="C19" s="17"/>
      <c r="D19" s="63"/>
      <c r="E19" s="17"/>
      <c r="F19" s="17"/>
      <c r="G19" s="17"/>
      <c r="H19" s="17">
        <f t="shared" si="1"/>
        <v>0</v>
      </c>
    </row>
    <row r="20" spans="1:8" s="2" customFormat="1" x14ac:dyDescent="0.2">
      <c r="A20" s="15" t="s">
        <v>19</v>
      </c>
      <c r="B20" s="16" t="s">
        <v>20</v>
      </c>
      <c r="C20" s="17">
        <f>C21+C22+C23</f>
        <v>0</v>
      </c>
      <c r="D20" s="63"/>
      <c r="E20" s="17">
        <f t="shared" ref="E20:G20" si="2">E21+E22+E23</f>
        <v>0</v>
      </c>
      <c r="F20" s="17">
        <f t="shared" si="2"/>
        <v>0</v>
      </c>
      <c r="G20" s="17">
        <f t="shared" si="2"/>
        <v>0</v>
      </c>
      <c r="H20" s="17">
        <f t="shared" si="1"/>
        <v>0</v>
      </c>
    </row>
    <row r="21" spans="1:8" s="2" customFormat="1" x14ac:dyDescent="0.2">
      <c r="A21" s="15" t="s">
        <v>21</v>
      </c>
      <c r="B21" s="16" t="s">
        <v>22</v>
      </c>
      <c r="C21" s="84"/>
      <c r="D21" s="64"/>
      <c r="E21" s="84"/>
      <c r="F21" s="127"/>
      <c r="G21" s="127"/>
      <c r="H21" s="17">
        <f t="shared" si="1"/>
        <v>0</v>
      </c>
    </row>
    <row r="22" spans="1:8" s="2" customFormat="1" x14ac:dyDescent="0.2">
      <c r="A22" s="15" t="s">
        <v>23</v>
      </c>
      <c r="B22" s="16" t="s">
        <v>24</v>
      </c>
      <c r="C22" s="84">
        <v>0</v>
      </c>
      <c r="D22" s="64"/>
      <c r="E22" s="84">
        <v>0</v>
      </c>
      <c r="F22" s="127">
        <v>0</v>
      </c>
      <c r="G22" s="127">
        <v>0</v>
      </c>
      <c r="H22" s="17">
        <f t="shared" si="1"/>
        <v>0</v>
      </c>
    </row>
    <row r="23" spans="1:8" s="2" customFormat="1" x14ac:dyDescent="0.2">
      <c r="A23" s="15" t="s">
        <v>25</v>
      </c>
      <c r="B23" s="16" t="s">
        <v>26</v>
      </c>
      <c r="C23" s="84"/>
      <c r="D23" s="64"/>
      <c r="E23" s="84"/>
      <c r="F23" s="127"/>
      <c r="G23" s="127"/>
      <c r="H23" s="17">
        <f t="shared" si="1"/>
        <v>0</v>
      </c>
    </row>
    <row r="24" spans="1:8" s="2" customFormat="1" ht="13.5" thickBot="1" x14ac:dyDescent="0.25">
      <c r="A24" s="24" t="s">
        <v>27</v>
      </c>
      <c r="B24" s="25" t="s">
        <v>28</v>
      </c>
      <c r="C24" s="26">
        <f>SUM(C25:C26)</f>
        <v>590000</v>
      </c>
      <c r="D24" s="26">
        <f t="shared" ref="D24:G24" si="3">SUM(D25:D26)</f>
        <v>453072.74</v>
      </c>
      <c r="E24" s="26">
        <f t="shared" si="3"/>
        <v>0</v>
      </c>
      <c r="F24" s="26">
        <f t="shared" si="3"/>
        <v>0</v>
      </c>
      <c r="G24" s="26">
        <f t="shared" si="3"/>
        <v>0</v>
      </c>
      <c r="H24" s="17">
        <f t="shared" si="1"/>
        <v>0</v>
      </c>
    </row>
    <row r="25" spans="1:8" s="2" customFormat="1" ht="13.5" thickTop="1" x14ac:dyDescent="0.2">
      <c r="A25" s="21" t="s">
        <v>136</v>
      </c>
      <c r="B25" s="40" t="s">
        <v>138</v>
      </c>
      <c r="C25" s="69"/>
      <c r="D25" s="70"/>
      <c r="E25" s="69"/>
      <c r="F25" s="69"/>
      <c r="G25" s="69"/>
      <c r="H25" s="17">
        <f t="shared" si="1"/>
        <v>0</v>
      </c>
    </row>
    <row r="26" spans="1:8" s="2" customFormat="1" ht="13.5" thickBot="1" x14ac:dyDescent="0.25">
      <c r="A26" s="24" t="s">
        <v>137</v>
      </c>
      <c r="B26" s="25" t="s">
        <v>139</v>
      </c>
      <c r="C26" s="26">
        <v>590000</v>
      </c>
      <c r="D26" s="65">
        <f>30800+264959+157313.74</f>
        <v>453072.74</v>
      </c>
      <c r="E26" s="26">
        <v>0</v>
      </c>
      <c r="F26" s="26"/>
      <c r="G26" s="26"/>
      <c r="H26" s="17">
        <f t="shared" si="1"/>
        <v>0</v>
      </c>
    </row>
    <row r="27" spans="1:8" s="2" customFormat="1" ht="13.5" thickTop="1" x14ac:dyDescent="0.2">
      <c r="A27" s="27" t="s">
        <v>29</v>
      </c>
      <c r="B27" s="28" t="s">
        <v>30</v>
      </c>
      <c r="C27" s="29">
        <f>C28+C89+C88</f>
        <v>8767016.8191</v>
      </c>
      <c r="D27" s="66">
        <f>D28+D89+D88</f>
        <v>4452771</v>
      </c>
      <c r="E27" s="29">
        <f t="shared" ref="E27:G27" si="4">E28+E89+E88</f>
        <v>0</v>
      </c>
      <c r="F27" s="29">
        <f t="shared" si="4"/>
        <v>0</v>
      </c>
      <c r="G27" s="29">
        <f t="shared" si="4"/>
        <v>0</v>
      </c>
      <c r="H27" s="17">
        <f t="shared" si="1"/>
        <v>0</v>
      </c>
    </row>
    <row r="28" spans="1:8" s="2" customFormat="1" x14ac:dyDescent="0.2">
      <c r="A28" s="15" t="s">
        <v>31</v>
      </c>
      <c r="B28" s="30" t="s">
        <v>32</v>
      </c>
      <c r="C28" s="53">
        <f>C29+C30+C39+C43+C54+C60+C66+C72+C75+C78+C84</f>
        <v>8717016.8191</v>
      </c>
      <c r="D28" s="67">
        <f>D29+D30+D39+D43+D54+D60+D66+D72+D75+D78+D84</f>
        <v>4448686</v>
      </c>
      <c r="E28" s="53">
        <f t="shared" ref="E28:G28" si="5">E29+E30+E39+E43+E54+E60+E66+E72+E75+E78+E84</f>
        <v>0</v>
      </c>
      <c r="F28" s="53">
        <f t="shared" si="5"/>
        <v>0</v>
      </c>
      <c r="G28" s="53">
        <f t="shared" si="5"/>
        <v>0</v>
      </c>
      <c r="H28" s="17">
        <f t="shared" si="1"/>
        <v>0</v>
      </c>
    </row>
    <row r="29" spans="1:8" s="2" customFormat="1" ht="13.5" x14ac:dyDescent="0.2">
      <c r="A29" s="46" t="s">
        <v>33</v>
      </c>
      <c r="B29" s="47" t="s">
        <v>34</v>
      </c>
      <c r="C29" s="52">
        <v>205000</v>
      </c>
      <c r="D29" s="52">
        <v>129000</v>
      </c>
      <c r="E29" s="52">
        <v>0</v>
      </c>
      <c r="F29" s="52">
        <v>0</v>
      </c>
      <c r="G29" s="52">
        <v>0</v>
      </c>
      <c r="H29" s="17">
        <f t="shared" si="1"/>
        <v>0</v>
      </c>
    </row>
    <row r="30" spans="1:8" s="2" customFormat="1" ht="13.5" x14ac:dyDescent="0.2">
      <c r="A30" s="107" t="s">
        <v>35</v>
      </c>
      <c r="B30" s="108" t="s">
        <v>36</v>
      </c>
      <c r="C30" s="104">
        <f>SUM(C31:C38)</f>
        <v>107820</v>
      </c>
      <c r="D30" s="104">
        <f>SUM(D31:D38)</f>
        <v>61405</v>
      </c>
      <c r="E30" s="104">
        <f t="shared" ref="E30:G30" si="6">SUM(E31:E38)</f>
        <v>0</v>
      </c>
      <c r="F30" s="52">
        <f t="shared" si="6"/>
        <v>0</v>
      </c>
      <c r="G30" s="52">
        <f t="shared" si="6"/>
        <v>0</v>
      </c>
      <c r="H30" s="17">
        <f t="shared" si="1"/>
        <v>0</v>
      </c>
    </row>
    <row r="31" spans="1:8" s="2" customFormat="1" x14ac:dyDescent="0.2">
      <c r="A31" s="15" t="s">
        <v>37</v>
      </c>
      <c r="B31" s="19" t="s">
        <v>134</v>
      </c>
      <c r="C31" s="17">
        <v>50000</v>
      </c>
      <c r="D31" s="63">
        <v>31389</v>
      </c>
      <c r="E31" s="17">
        <v>0</v>
      </c>
      <c r="F31" s="17"/>
      <c r="G31" s="17"/>
      <c r="H31" s="17">
        <f t="shared" si="1"/>
        <v>0</v>
      </c>
    </row>
    <row r="32" spans="1:8" s="2" customFormat="1" x14ac:dyDescent="0.2">
      <c r="A32" s="15" t="s">
        <v>39</v>
      </c>
      <c r="B32" s="19" t="s">
        <v>40</v>
      </c>
      <c r="C32" s="17">
        <f>10000+10000+1000</f>
        <v>21000</v>
      </c>
      <c r="D32" s="63">
        <v>5531</v>
      </c>
      <c r="E32" s="17">
        <v>0</v>
      </c>
      <c r="F32" s="17"/>
      <c r="G32" s="17"/>
      <c r="H32" s="17">
        <f t="shared" si="1"/>
        <v>0</v>
      </c>
    </row>
    <row r="33" spans="1:8" s="2" customFormat="1" x14ac:dyDescent="0.2">
      <c r="A33" s="15" t="s">
        <v>41</v>
      </c>
      <c r="B33" s="19" t="s">
        <v>42</v>
      </c>
      <c r="C33" s="17">
        <v>7300</v>
      </c>
      <c r="D33" s="63">
        <v>3567</v>
      </c>
      <c r="E33" s="17">
        <v>0</v>
      </c>
      <c r="F33" s="17"/>
      <c r="G33" s="17"/>
      <c r="H33" s="17">
        <f t="shared" si="1"/>
        <v>0</v>
      </c>
    </row>
    <row r="34" spans="1:8" s="2" customFormat="1" x14ac:dyDescent="0.2">
      <c r="A34" s="15" t="s">
        <v>43</v>
      </c>
      <c r="B34" s="19" t="s">
        <v>44</v>
      </c>
      <c r="C34" s="17">
        <v>6000</v>
      </c>
      <c r="D34" s="63">
        <v>3747</v>
      </c>
      <c r="E34" s="17">
        <v>0</v>
      </c>
      <c r="F34" s="17"/>
      <c r="G34" s="17"/>
      <c r="H34" s="17">
        <f t="shared" si="1"/>
        <v>0</v>
      </c>
    </row>
    <row r="35" spans="1:8" s="2" customFormat="1" x14ac:dyDescent="0.2">
      <c r="A35" s="99" t="s">
        <v>45</v>
      </c>
      <c r="B35" s="100" t="s">
        <v>46</v>
      </c>
      <c r="C35" s="101">
        <v>10000</v>
      </c>
      <c r="D35" s="102">
        <v>10192</v>
      </c>
      <c r="E35" s="101">
        <v>0</v>
      </c>
      <c r="F35" s="17"/>
      <c r="G35" s="17"/>
      <c r="H35" s="17">
        <f t="shared" si="1"/>
        <v>0</v>
      </c>
    </row>
    <row r="36" spans="1:8" s="2" customFormat="1" x14ac:dyDescent="0.2">
      <c r="A36" s="15" t="s">
        <v>47</v>
      </c>
      <c r="B36" s="19" t="s">
        <v>48</v>
      </c>
      <c r="C36" s="17">
        <f>1600+2600+2000</f>
        <v>6200</v>
      </c>
      <c r="D36" s="63">
        <v>3359</v>
      </c>
      <c r="E36" s="17">
        <v>0</v>
      </c>
      <c r="F36" s="17"/>
      <c r="G36" s="17"/>
      <c r="H36" s="17">
        <f t="shared" si="1"/>
        <v>0</v>
      </c>
    </row>
    <row r="37" spans="1:8" s="2" customFormat="1" x14ac:dyDescent="0.2">
      <c r="A37" s="15" t="s">
        <v>49</v>
      </c>
      <c r="B37" s="19" t="s">
        <v>50</v>
      </c>
      <c r="C37" s="17">
        <v>4320</v>
      </c>
      <c r="D37" s="63">
        <v>1677</v>
      </c>
      <c r="E37" s="17">
        <v>0</v>
      </c>
      <c r="F37" s="17"/>
      <c r="G37" s="17"/>
      <c r="H37" s="17">
        <f t="shared" si="1"/>
        <v>0</v>
      </c>
    </row>
    <row r="38" spans="1:8" s="2" customFormat="1" x14ac:dyDescent="0.2">
      <c r="A38" s="15" t="s">
        <v>51</v>
      </c>
      <c r="B38" s="19" t="s">
        <v>52</v>
      </c>
      <c r="C38" s="17">
        <v>3000</v>
      </c>
      <c r="D38" s="63">
        <v>1943</v>
      </c>
      <c r="E38" s="17">
        <v>0</v>
      </c>
      <c r="F38" s="17"/>
      <c r="G38" s="17"/>
      <c r="H38" s="17">
        <f t="shared" si="1"/>
        <v>0</v>
      </c>
    </row>
    <row r="39" spans="1:8" s="2" customFormat="1" ht="13.5" x14ac:dyDescent="0.2">
      <c r="A39" s="50" t="s">
        <v>53</v>
      </c>
      <c r="B39" s="47" t="s">
        <v>54</v>
      </c>
      <c r="C39" s="52">
        <f>SUM(C40:C42)</f>
        <v>661000</v>
      </c>
      <c r="D39" s="52">
        <f>SUM(D40:D42)</f>
        <v>385611</v>
      </c>
      <c r="E39" s="52">
        <f t="shared" ref="E39:G39" si="7">SUM(E40:E42)</f>
        <v>0</v>
      </c>
      <c r="F39" s="52">
        <f t="shared" si="7"/>
        <v>0</v>
      </c>
      <c r="G39" s="52">
        <f t="shared" si="7"/>
        <v>0</v>
      </c>
      <c r="H39" s="17">
        <f t="shared" si="1"/>
        <v>0</v>
      </c>
    </row>
    <row r="40" spans="1:8" s="2" customFormat="1" x14ac:dyDescent="0.2">
      <c r="A40" s="15" t="s">
        <v>37</v>
      </c>
      <c r="B40" s="19" t="s">
        <v>55</v>
      </c>
      <c r="C40" s="31">
        <f>168000+56000</f>
        <v>224000</v>
      </c>
      <c r="D40" s="63">
        <v>253376</v>
      </c>
      <c r="E40" s="31">
        <v>0</v>
      </c>
      <c r="F40" s="31">
        <v>0</v>
      </c>
      <c r="G40" s="31">
        <v>0</v>
      </c>
      <c r="H40" s="17">
        <f t="shared" si="1"/>
        <v>0</v>
      </c>
    </row>
    <row r="41" spans="1:8" s="2" customFormat="1" x14ac:dyDescent="0.2">
      <c r="A41" s="15" t="s">
        <v>38</v>
      </c>
      <c r="B41" s="19" t="s">
        <v>56</v>
      </c>
      <c r="C41" s="17">
        <v>425000</v>
      </c>
      <c r="D41" s="63">
        <v>124084</v>
      </c>
      <c r="E41" s="17">
        <v>0</v>
      </c>
      <c r="F41" s="17">
        <v>0</v>
      </c>
      <c r="G41" s="17">
        <v>0</v>
      </c>
      <c r="H41" s="17">
        <f t="shared" si="1"/>
        <v>0</v>
      </c>
    </row>
    <row r="42" spans="1:8" s="2" customFormat="1" x14ac:dyDescent="0.2">
      <c r="A42" s="15" t="s">
        <v>39</v>
      </c>
      <c r="B42" s="19" t="s">
        <v>57</v>
      </c>
      <c r="C42" s="17">
        <v>12000</v>
      </c>
      <c r="D42" s="63">
        <v>8151</v>
      </c>
      <c r="E42" s="17">
        <v>0</v>
      </c>
      <c r="F42" s="17">
        <v>0</v>
      </c>
      <c r="G42" s="17">
        <v>0</v>
      </c>
      <c r="H42" s="17">
        <f t="shared" si="1"/>
        <v>0</v>
      </c>
    </row>
    <row r="43" spans="1:8" s="2" customFormat="1" ht="13.5" x14ac:dyDescent="0.2">
      <c r="A43" s="48" t="s">
        <v>58</v>
      </c>
      <c r="B43" s="49" t="s">
        <v>59</v>
      </c>
      <c r="C43" s="52">
        <f t="shared" ref="C43:G43" si="8">SUM(C44:C53)</f>
        <v>930850</v>
      </c>
      <c r="D43" s="52">
        <f t="shared" si="8"/>
        <v>365002</v>
      </c>
      <c r="E43" s="52">
        <f t="shared" si="8"/>
        <v>0</v>
      </c>
      <c r="F43" s="52">
        <f t="shared" si="8"/>
        <v>0</v>
      </c>
      <c r="G43" s="52">
        <f t="shared" si="8"/>
        <v>0</v>
      </c>
      <c r="H43" s="17">
        <f t="shared" si="1"/>
        <v>0</v>
      </c>
    </row>
    <row r="44" spans="1:8" s="2" customFormat="1" x14ac:dyDescent="0.2">
      <c r="A44" s="15" t="s">
        <v>37</v>
      </c>
      <c r="B44" s="16" t="s">
        <v>60</v>
      </c>
      <c r="C44" s="17">
        <v>2000</v>
      </c>
      <c r="D44" s="63">
        <v>20732</v>
      </c>
      <c r="E44" s="17">
        <v>0</v>
      </c>
      <c r="F44" s="17"/>
      <c r="G44" s="17"/>
      <c r="H44" s="17">
        <f t="shared" si="1"/>
        <v>0</v>
      </c>
    </row>
    <row r="45" spans="1:8" s="2" customFormat="1" x14ac:dyDescent="0.2">
      <c r="A45" s="15" t="s">
        <v>38</v>
      </c>
      <c r="B45" s="16" t="s">
        <v>61</v>
      </c>
      <c r="C45" s="17">
        <v>12000</v>
      </c>
      <c r="D45" s="63">
        <v>4998</v>
      </c>
      <c r="E45" s="17">
        <v>0</v>
      </c>
      <c r="F45" s="17">
        <v>0</v>
      </c>
      <c r="G45" s="17">
        <v>0</v>
      </c>
      <c r="H45" s="17">
        <f t="shared" si="1"/>
        <v>0</v>
      </c>
    </row>
    <row r="46" spans="1:8" s="2" customFormat="1" x14ac:dyDescent="0.2">
      <c r="A46" s="15" t="s">
        <v>39</v>
      </c>
      <c r="B46" s="16" t="s">
        <v>62</v>
      </c>
      <c r="C46" s="17">
        <v>5000</v>
      </c>
      <c r="D46" s="63">
        <v>2457</v>
      </c>
      <c r="E46" s="17">
        <v>0</v>
      </c>
      <c r="F46" s="17"/>
      <c r="G46" s="17"/>
      <c r="H46" s="17">
        <f t="shared" si="1"/>
        <v>0</v>
      </c>
    </row>
    <row r="47" spans="1:8" s="2" customFormat="1" ht="25.5" x14ac:dyDescent="0.2">
      <c r="A47" s="15" t="s">
        <v>41</v>
      </c>
      <c r="B47" s="16" t="s">
        <v>63</v>
      </c>
      <c r="C47" s="17">
        <v>58000</v>
      </c>
      <c r="D47" s="63">
        <v>34762</v>
      </c>
      <c r="E47" s="17">
        <v>0</v>
      </c>
      <c r="F47" s="17"/>
      <c r="G47" s="17"/>
      <c r="H47" s="17">
        <f t="shared" si="1"/>
        <v>0</v>
      </c>
    </row>
    <row r="48" spans="1:8" s="2" customFormat="1" x14ac:dyDescent="0.2">
      <c r="A48" s="15" t="s">
        <v>43</v>
      </c>
      <c r="B48" s="16" t="s">
        <v>64</v>
      </c>
      <c r="C48" s="17">
        <v>8000</v>
      </c>
      <c r="D48" s="63">
        <v>4675</v>
      </c>
      <c r="E48" s="17">
        <v>0</v>
      </c>
      <c r="F48" s="17"/>
      <c r="G48" s="17"/>
      <c r="H48" s="17">
        <f t="shared" si="1"/>
        <v>0</v>
      </c>
    </row>
    <row r="49" spans="1:8" s="2" customFormat="1" x14ac:dyDescent="0.2">
      <c r="A49" s="15" t="s">
        <v>45</v>
      </c>
      <c r="B49" s="16" t="s">
        <v>65</v>
      </c>
      <c r="C49" s="17">
        <f>3000+100000</f>
        <v>103000</v>
      </c>
      <c r="D49" s="63">
        <v>68056</v>
      </c>
      <c r="E49" s="17">
        <v>0</v>
      </c>
      <c r="F49" s="17"/>
      <c r="G49" s="17"/>
      <c r="H49" s="17">
        <f t="shared" si="1"/>
        <v>0</v>
      </c>
    </row>
    <row r="50" spans="1:8" s="2" customFormat="1" x14ac:dyDescent="0.2">
      <c r="A50" s="15" t="s">
        <v>47</v>
      </c>
      <c r="B50" s="16" t="s">
        <v>66</v>
      </c>
      <c r="C50" s="17">
        <f>56150+46000+5000+5500</f>
        <v>112650</v>
      </c>
      <c r="D50" s="63">
        <v>58929</v>
      </c>
      <c r="E50" s="17">
        <v>0</v>
      </c>
      <c r="F50" s="17"/>
      <c r="G50" s="17"/>
      <c r="H50" s="17">
        <f t="shared" si="1"/>
        <v>0</v>
      </c>
    </row>
    <row r="51" spans="1:8" s="2" customFormat="1" x14ac:dyDescent="0.2">
      <c r="A51" s="15" t="s">
        <v>49</v>
      </c>
      <c r="B51" s="16" t="s">
        <v>67</v>
      </c>
      <c r="C51" s="17">
        <v>22200</v>
      </c>
      <c r="D51" s="63">
        <v>761</v>
      </c>
      <c r="E51" s="17">
        <v>0</v>
      </c>
      <c r="F51" s="17"/>
      <c r="G51" s="17"/>
      <c r="H51" s="17">
        <f t="shared" si="1"/>
        <v>0</v>
      </c>
    </row>
    <row r="52" spans="1:8" s="2" customFormat="1" x14ac:dyDescent="0.2">
      <c r="A52" s="15" t="s">
        <v>51</v>
      </c>
      <c r="B52" s="16" t="s">
        <v>68</v>
      </c>
      <c r="C52" s="17">
        <v>100000</v>
      </c>
      <c r="D52" s="63">
        <v>46789</v>
      </c>
      <c r="E52" s="17">
        <v>0</v>
      </c>
      <c r="F52" s="17"/>
      <c r="G52" s="17"/>
      <c r="H52" s="17">
        <f t="shared" si="1"/>
        <v>0</v>
      </c>
    </row>
    <row r="53" spans="1:8" s="2" customFormat="1" ht="38.25" x14ac:dyDescent="0.2">
      <c r="A53" s="15" t="s">
        <v>69</v>
      </c>
      <c r="B53" s="16" t="s">
        <v>130</v>
      </c>
      <c r="C53" s="17">
        <f>350000+158000</f>
        <v>508000</v>
      </c>
      <c r="D53" s="63">
        <v>122843</v>
      </c>
      <c r="E53" s="17">
        <v>0</v>
      </c>
      <c r="F53" s="17"/>
      <c r="G53" s="17"/>
      <c r="H53" s="17">
        <f t="shared" si="1"/>
        <v>0</v>
      </c>
    </row>
    <row r="54" spans="1:8" s="2" customFormat="1" ht="13.5" x14ac:dyDescent="0.2">
      <c r="A54" s="50" t="s">
        <v>70</v>
      </c>
      <c r="B54" s="51" t="s">
        <v>71</v>
      </c>
      <c r="C54" s="52">
        <f>SUM(C55:C59)</f>
        <v>4641397</v>
      </c>
      <c r="D54" s="52">
        <f>SUM(D55:D59)</f>
        <v>2441385</v>
      </c>
      <c r="E54" s="52">
        <f t="shared" ref="E54:G54" si="9">SUM(E55:E59)</f>
        <v>0</v>
      </c>
      <c r="F54" s="52">
        <f t="shared" si="9"/>
        <v>0</v>
      </c>
      <c r="G54" s="52">
        <f t="shared" si="9"/>
        <v>0</v>
      </c>
      <c r="H54" s="17">
        <f t="shared" si="1"/>
        <v>0</v>
      </c>
    </row>
    <row r="55" spans="1:8" s="2" customFormat="1" x14ac:dyDescent="0.2">
      <c r="A55" s="15" t="s">
        <v>37</v>
      </c>
      <c r="B55" s="16" t="s">
        <v>72</v>
      </c>
      <c r="C55" s="17">
        <f>3427317+648260+100000</f>
        <v>4175577</v>
      </c>
      <c r="D55" s="63">
        <v>2205309</v>
      </c>
      <c r="E55" s="17">
        <v>0</v>
      </c>
      <c r="F55" s="17">
        <v>0</v>
      </c>
      <c r="G55" s="17">
        <v>0</v>
      </c>
      <c r="H55" s="17">
        <f t="shared" si="1"/>
        <v>0</v>
      </c>
    </row>
    <row r="56" spans="1:8" s="2" customFormat="1" x14ac:dyDescent="0.2">
      <c r="A56" s="15" t="s">
        <v>38</v>
      </c>
      <c r="B56" s="16" t="s">
        <v>73</v>
      </c>
      <c r="C56" s="17">
        <v>252000</v>
      </c>
      <c r="D56" s="63">
        <v>187245</v>
      </c>
      <c r="E56" s="17">
        <v>0</v>
      </c>
      <c r="F56" s="17"/>
      <c r="G56" s="17"/>
      <c r="H56" s="17">
        <f t="shared" si="1"/>
        <v>0</v>
      </c>
    </row>
    <row r="57" spans="1:8" s="2" customFormat="1" x14ac:dyDescent="0.2">
      <c r="A57" s="15" t="s">
        <v>39</v>
      </c>
      <c r="B57" s="16" t="s">
        <v>74</v>
      </c>
      <c r="C57" s="17">
        <v>102820</v>
      </c>
      <c r="D57" s="63"/>
      <c r="E57" s="17">
        <v>0</v>
      </c>
      <c r="F57" s="17">
        <v>0</v>
      </c>
      <c r="G57" s="17">
        <v>0</v>
      </c>
      <c r="H57" s="17">
        <f t="shared" si="1"/>
        <v>0</v>
      </c>
    </row>
    <row r="58" spans="1:8" s="2" customFormat="1" x14ac:dyDescent="0.2">
      <c r="A58" s="15" t="s">
        <v>41</v>
      </c>
      <c r="B58" s="16" t="s">
        <v>75</v>
      </c>
      <c r="C58" s="17">
        <v>111000</v>
      </c>
      <c r="D58" s="63"/>
      <c r="E58" s="17">
        <v>0</v>
      </c>
      <c r="F58" s="17">
        <v>0</v>
      </c>
      <c r="G58" s="17">
        <v>0</v>
      </c>
      <c r="H58" s="17">
        <f t="shared" si="1"/>
        <v>0</v>
      </c>
    </row>
    <row r="59" spans="1:8" s="2" customFormat="1" x14ac:dyDescent="0.2">
      <c r="A59" s="15" t="s">
        <v>43</v>
      </c>
      <c r="B59" s="16" t="s">
        <v>76</v>
      </c>
      <c r="C59" s="17">
        <v>0</v>
      </c>
      <c r="D59" s="63">
        <v>48831</v>
      </c>
      <c r="E59" s="17">
        <v>0</v>
      </c>
      <c r="F59" s="17">
        <v>0</v>
      </c>
      <c r="G59" s="17">
        <v>0</v>
      </c>
      <c r="H59" s="17">
        <f t="shared" si="1"/>
        <v>0</v>
      </c>
    </row>
    <row r="60" spans="1:8" s="2" customFormat="1" ht="13.5" x14ac:dyDescent="0.2">
      <c r="A60" s="50" t="s">
        <v>77</v>
      </c>
      <c r="B60" s="51" t="s">
        <v>78</v>
      </c>
      <c r="C60" s="52">
        <f>SUM(C61:C65)</f>
        <v>1153871.8191</v>
      </c>
      <c r="D60" s="52">
        <f>SUM(D61:D65)</f>
        <v>572911</v>
      </c>
      <c r="E60" s="52">
        <f t="shared" ref="E60:G60" si="10">SUM(E61:E65)</f>
        <v>0</v>
      </c>
      <c r="F60" s="52">
        <f t="shared" si="10"/>
        <v>0</v>
      </c>
      <c r="G60" s="52">
        <f t="shared" si="10"/>
        <v>0</v>
      </c>
      <c r="H60" s="17">
        <f t="shared" si="1"/>
        <v>0</v>
      </c>
    </row>
    <row r="61" spans="1:8" s="2" customFormat="1" x14ac:dyDescent="0.2">
      <c r="A61" s="15" t="s">
        <v>37</v>
      </c>
      <c r="B61" s="16" t="s">
        <v>79</v>
      </c>
      <c r="C61" s="17">
        <f>(C55+C57+C58+C56)*0.2003</f>
        <v>929671.81910000008</v>
      </c>
      <c r="D61" s="63">
        <v>442373</v>
      </c>
      <c r="E61" s="17">
        <f t="shared" ref="E61:G61" si="11">(E55+E57+E58+E56)*0.2003</f>
        <v>0</v>
      </c>
      <c r="F61" s="17">
        <f t="shared" si="11"/>
        <v>0</v>
      </c>
      <c r="G61" s="17">
        <f t="shared" si="11"/>
        <v>0</v>
      </c>
      <c r="H61" s="17">
        <f t="shared" si="1"/>
        <v>0</v>
      </c>
    </row>
    <row r="62" spans="1:8" s="2" customFormat="1" x14ac:dyDescent="0.2">
      <c r="A62" s="15" t="s">
        <v>38</v>
      </c>
      <c r="B62" s="16" t="s">
        <v>80</v>
      </c>
      <c r="C62" s="17">
        <v>101200</v>
      </c>
      <c r="D62" s="63">
        <v>102829</v>
      </c>
      <c r="E62" s="17">
        <v>0</v>
      </c>
      <c r="F62" s="17">
        <v>0</v>
      </c>
      <c r="G62" s="17">
        <v>0</v>
      </c>
      <c r="H62" s="17">
        <f t="shared" si="1"/>
        <v>0</v>
      </c>
    </row>
    <row r="63" spans="1:8" s="2" customFormat="1" x14ac:dyDescent="0.2">
      <c r="A63" s="15" t="s">
        <v>39</v>
      </c>
      <c r="B63" s="16" t="s">
        <v>81</v>
      </c>
      <c r="C63" s="17">
        <v>100000</v>
      </c>
      <c r="D63" s="63">
        <v>9916</v>
      </c>
      <c r="E63" s="17">
        <v>0</v>
      </c>
      <c r="F63" s="17">
        <v>0</v>
      </c>
      <c r="G63" s="17">
        <v>0</v>
      </c>
      <c r="H63" s="17">
        <f t="shared" si="1"/>
        <v>0</v>
      </c>
    </row>
    <row r="64" spans="1:8" s="2" customFormat="1" x14ac:dyDescent="0.2">
      <c r="A64" s="15" t="s">
        <v>41</v>
      </c>
      <c r="B64" s="16" t="s">
        <v>82</v>
      </c>
      <c r="C64" s="17">
        <v>20000</v>
      </c>
      <c r="D64" s="63">
        <v>12987</v>
      </c>
      <c r="E64" s="17">
        <v>0</v>
      </c>
      <c r="F64" s="17"/>
      <c r="G64" s="17"/>
      <c r="H64" s="17">
        <f t="shared" si="1"/>
        <v>0</v>
      </c>
    </row>
    <row r="65" spans="1:8" s="2" customFormat="1" x14ac:dyDescent="0.2">
      <c r="A65" s="15" t="s">
        <v>43</v>
      </c>
      <c r="B65" s="16" t="s">
        <v>83</v>
      </c>
      <c r="C65" s="17">
        <v>3000</v>
      </c>
      <c r="D65" s="63">
        <v>4806</v>
      </c>
      <c r="E65" s="17">
        <v>0</v>
      </c>
      <c r="F65" s="17"/>
      <c r="G65" s="17"/>
      <c r="H65" s="17">
        <f t="shared" si="1"/>
        <v>0</v>
      </c>
    </row>
    <row r="66" spans="1:8" s="2" customFormat="1" ht="13.5" x14ac:dyDescent="0.2">
      <c r="A66" s="50" t="s">
        <v>84</v>
      </c>
      <c r="B66" s="51" t="s">
        <v>85</v>
      </c>
      <c r="C66" s="52">
        <f>SUM(C67:C71)</f>
        <v>80550</v>
      </c>
      <c r="D66" s="52">
        <f>SUM(D67:D71)</f>
        <v>52314</v>
      </c>
      <c r="E66" s="52">
        <f t="shared" ref="E66:G66" si="12">SUM(E67:E71)</f>
        <v>0</v>
      </c>
      <c r="F66" s="52">
        <f t="shared" si="12"/>
        <v>0</v>
      </c>
      <c r="G66" s="52">
        <f t="shared" si="12"/>
        <v>0</v>
      </c>
      <c r="H66" s="17">
        <f t="shared" si="1"/>
        <v>0</v>
      </c>
    </row>
    <row r="67" spans="1:8" s="2" customFormat="1" x14ac:dyDescent="0.2">
      <c r="A67" s="15" t="s">
        <v>37</v>
      </c>
      <c r="B67" s="16" t="s">
        <v>86</v>
      </c>
      <c r="C67" s="17">
        <v>650</v>
      </c>
      <c r="D67" s="63">
        <v>628</v>
      </c>
      <c r="E67" s="17">
        <v>0</v>
      </c>
      <c r="F67" s="17">
        <v>0</v>
      </c>
      <c r="G67" s="17">
        <v>0</v>
      </c>
      <c r="H67" s="17">
        <f t="shared" si="1"/>
        <v>0</v>
      </c>
    </row>
    <row r="68" spans="1:8" s="2" customFormat="1" x14ac:dyDescent="0.2">
      <c r="A68" s="15" t="s">
        <v>38</v>
      </c>
      <c r="B68" s="16" t="s">
        <v>87</v>
      </c>
      <c r="C68" s="32">
        <v>72000</v>
      </c>
      <c r="D68" s="68">
        <v>44419</v>
      </c>
      <c r="E68" s="32">
        <v>0</v>
      </c>
      <c r="F68" s="32">
        <v>0</v>
      </c>
      <c r="G68" s="32">
        <v>0</v>
      </c>
      <c r="H68" s="17">
        <f t="shared" si="1"/>
        <v>0</v>
      </c>
    </row>
    <row r="69" spans="1:8" s="2" customFormat="1" x14ac:dyDescent="0.2">
      <c r="A69" s="15" t="s">
        <v>39</v>
      </c>
      <c r="B69" s="16" t="s">
        <v>88</v>
      </c>
      <c r="C69" s="17">
        <v>2000</v>
      </c>
      <c r="D69" s="63">
        <v>3373</v>
      </c>
      <c r="E69" s="17">
        <v>0</v>
      </c>
      <c r="F69" s="17"/>
      <c r="G69" s="17"/>
      <c r="H69" s="17">
        <f t="shared" si="1"/>
        <v>0</v>
      </c>
    </row>
    <row r="70" spans="1:8" s="2" customFormat="1" x14ac:dyDescent="0.2">
      <c r="A70" s="15" t="s">
        <v>41</v>
      </c>
      <c r="B70" s="16" t="s">
        <v>89</v>
      </c>
      <c r="C70" s="17">
        <v>300</v>
      </c>
      <c r="D70" s="63"/>
      <c r="E70" s="17">
        <v>0</v>
      </c>
      <c r="F70" s="17"/>
      <c r="G70" s="17"/>
      <c r="H70" s="17">
        <f t="shared" si="1"/>
        <v>0</v>
      </c>
    </row>
    <row r="71" spans="1:8" s="2" customFormat="1" x14ac:dyDescent="0.2">
      <c r="A71" s="15" t="s">
        <v>43</v>
      </c>
      <c r="B71" s="16" t="s">
        <v>90</v>
      </c>
      <c r="C71" s="17">
        <v>5600</v>
      </c>
      <c r="D71" s="63">
        <v>3894</v>
      </c>
      <c r="E71" s="17">
        <v>0</v>
      </c>
      <c r="F71" s="17"/>
      <c r="G71" s="17"/>
      <c r="H71" s="17">
        <f t="shared" si="1"/>
        <v>0</v>
      </c>
    </row>
    <row r="72" spans="1:8" s="2" customFormat="1" ht="13.5" x14ac:dyDescent="0.2">
      <c r="A72" s="50" t="s">
        <v>91</v>
      </c>
      <c r="B72" s="51" t="s">
        <v>92</v>
      </c>
      <c r="C72" s="52">
        <f>SUM(C73:C74)</f>
        <v>110000</v>
      </c>
      <c r="D72" s="52">
        <f>SUM(D73:D74)</f>
        <v>49781</v>
      </c>
      <c r="E72" s="52">
        <f t="shared" ref="E72:G72" si="13">SUM(E73:E74)</f>
        <v>0</v>
      </c>
      <c r="F72" s="52">
        <f t="shared" si="13"/>
        <v>0</v>
      </c>
      <c r="G72" s="52">
        <f t="shared" si="13"/>
        <v>0</v>
      </c>
      <c r="H72" s="17">
        <f t="shared" si="1"/>
        <v>0</v>
      </c>
    </row>
    <row r="73" spans="1:8" s="2" customFormat="1" x14ac:dyDescent="0.2">
      <c r="A73" s="15" t="s">
        <v>37</v>
      </c>
      <c r="B73" s="16" t="s">
        <v>93</v>
      </c>
      <c r="C73" s="17">
        <v>53000</v>
      </c>
      <c r="D73" s="63">
        <v>24568</v>
      </c>
      <c r="E73" s="17">
        <v>0</v>
      </c>
      <c r="F73" s="17">
        <v>0</v>
      </c>
      <c r="G73" s="17">
        <v>0</v>
      </c>
      <c r="H73" s="17">
        <f t="shared" si="1"/>
        <v>0</v>
      </c>
    </row>
    <row r="74" spans="1:8" s="2" customFormat="1" x14ac:dyDescent="0.2">
      <c r="A74" s="15" t="s">
        <v>38</v>
      </c>
      <c r="B74" s="16" t="s">
        <v>94</v>
      </c>
      <c r="C74" s="17">
        <v>57000</v>
      </c>
      <c r="D74" s="63">
        <v>25213</v>
      </c>
      <c r="E74" s="17">
        <v>0</v>
      </c>
      <c r="F74" s="17"/>
      <c r="G74" s="17"/>
      <c r="H74" s="17">
        <f t="shared" si="1"/>
        <v>0</v>
      </c>
    </row>
    <row r="75" spans="1:8" s="2" customFormat="1" ht="13.5" x14ac:dyDescent="0.2">
      <c r="A75" s="50" t="s">
        <v>95</v>
      </c>
      <c r="B75" s="51" t="s">
        <v>96</v>
      </c>
      <c r="C75" s="52">
        <f>SUM(C76:C77)</f>
        <v>85000</v>
      </c>
      <c r="D75" s="52">
        <f>SUM(D76:D77)</f>
        <v>49264</v>
      </c>
      <c r="E75" s="52">
        <f t="shared" ref="E75:G75" si="14">SUM(E76:E77)</f>
        <v>0</v>
      </c>
      <c r="F75" s="52">
        <f t="shared" si="14"/>
        <v>0</v>
      </c>
      <c r="G75" s="52">
        <f t="shared" si="14"/>
        <v>0</v>
      </c>
      <c r="H75" s="17">
        <f t="shared" ref="H75:H100" si="15">SUM(F75-G75)</f>
        <v>0</v>
      </c>
    </row>
    <row r="76" spans="1:8" s="2" customFormat="1" x14ac:dyDescent="0.2">
      <c r="A76" s="15" t="s">
        <v>37</v>
      </c>
      <c r="B76" s="16" t="s">
        <v>97</v>
      </c>
      <c r="C76" s="17">
        <v>5000</v>
      </c>
      <c r="D76" s="63">
        <v>1885</v>
      </c>
      <c r="E76" s="17">
        <v>0</v>
      </c>
      <c r="F76" s="17"/>
      <c r="G76" s="17"/>
      <c r="H76" s="17">
        <f t="shared" si="15"/>
        <v>0</v>
      </c>
    </row>
    <row r="77" spans="1:8" s="2" customFormat="1" x14ac:dyDescent="0.2">
      <c r="A77" s="15" t="s">
        <v>38</v>
      </c>
      <c r="B77" s="16" t="s">
        <v>129</v>
      </c>
      <c r="C77" s="17">
        <v>80000</v>
      </c>
      <c r="D77" s="63">
        <v>47379</v>
      </c>
      <c r="E77" s="17">
        <v>0</v>
      </c>
      <c r="F77" s="17"/>
      <c r="G77" s="17"/>
      <c r="H77" s="17">
        <f t="shared" si="15"/>
        <v>0</v>
      </c>
    </row>
    <row r="78" spans="1:8" s="2" customFormat="1" ht="13.5" x14ac:dyDescent="0.2">
      <c r="A78" s="50" t="s">
        <v>98</v>
      </c>
      <c r="B78" s="51" t="s">
        <v>99</v>
      </c>
      <c r="C78" s="52">
        <f>SUM(C79:C81)</f>
        <v>462000</v>
      </c>
      <c r="D78" s="52">
        <f>SUM(D79:D81)</f>
        <v>237408</v>
      </c>
      <c r="E78" s="52">
        <f t="shared" ref="E78:G78" si="16">SUM(E79:E81)</f>
        <v>0</v>
      </c>
      <c r="F78" s="52">
        <f t="shared" si="16"/>
        <v>0</v>
      </c>
      <c r="G78" s="52">
        <f t="shared" si="16"/>
        <v>0</v>
      </c>
      <c r="H78" s="17">
        <f t="shared" si="15"/>
        <v>0</v>
      </c>
    </row>
    <row r="79" spans="1:8" s="2" customFormat="1" x14ac:dyDescent="0.2">
      <c r="A79" s="15" t="s">
        <v>37</v>
      </c>
      <c r="B79" s="16" t="s">
        <v>100</v>
      </c>
      <c r="C79" s="17">
        <v>0</v>
      </c>
      <c r="D79" s="17"/>
      <c r="E79" s="17">
        <v>0</v>
      </c>
      <c r="F79" s="17"/>
      <c r="G79" s="17"/>
      <c r="H79" s="17">
        <f t="shared" si="15"/>
        <v>0</v>
      </c>
    </row>
    <row r="80" spans="1:8" s="2" customFormat="1" x14ac:dyDescent="0.2">
      <c r="A80" s="15" t="s">
        <v>39</v>
      </c>
      <c r="B80" s="16" t="s">
        <v>101</v>
      </c>
      <c r="C80" s="17">
        <v>20000</v>
      </c>
      <c r="D80" s="63">
        <v>13620</v>
      </c>
      <c r="E80" s="17">
        <v>0</v>
      </c>
      <c r="F80" s="17"/>
      <c r="G80" s="17"/>
      <c r="H80" s="17">
        <f t="shared" si="15"/>
        <v>0</v>
      </c>
    </row>
    <row r="81" spans="1:8" s="2" customFormat="1" ht="13.5" x14ac:dyDescent="0.2">
      <c r="A81" s="59" t="s">
        <v>41</v>
      </c>
      <c r="B81" s="60" t="s">
        <v>133</v>
      </c>
      <c r="C81" s="61">
        <f>SUM(C82:C83)</f>
        <v>442000</v>
      </c>
      <c r="D81" s="61">
        <f>SUM(D82:D83)</f>
        <v>223788</v>
      </c>
      <c r="E81" s="61">
        <f t="shared" ref="E81:G81" si="17">SUM(E82:E83)</f>
        <v>0</v>
      </c>
      <c r="F81" s="61">
        <f t="shared" si="17"/>
        <v>0</v>
      </c>
      <c r="G81" s="61">
        <f t="shared" si="17"/>
        <v>0</v>
      </c>
      <c r="H81" s="17">
        <f t="shared" si="15"/>
        <v>0</v>
      </c>
    </row>
    <row r="82" spans="1:8" s="2" customFormat="1" x14ac:dyDescent="0.2">
      <c r="A82" s="15" t="s">
        <v>102</v>
      </c>
      <c r="B82" s="16" t="s">
        <v>131</v>
      </c>
      <c r="C82" s="17">
        <f>93000+69000</f>
        <v>162000</v>
      </c>
      <c r="D82" s="63">
        <v>108858</v>
      </c>
      <c r="E82" s="17">
        <v>0</v>
      </c>
      <c r="F82" s="17"/>
      <c r="G82" s="17"/>
      <c r="H82" s="17">
        <f t="shared" si="15"/>
        <v>0</v>
      </c>
    </row>
    <row r="83" spans="1:8" s="2" customFormat="1" ht="25.5" x14ac:dyDescent="0.2">
      <c r="A83" s="15" t="s">
        <v>103</v>
      </c>
      <c r="B83" s="103" t="s">
        <v>132</v>
      </c>
      <c r="C83" s="101">
        <v>280000</v>
      </c>
      <c r="D83" s="102">
        <v>114930</v>
      </c>
      <c r="E83" s="101">
        <v>0</v>
      </c>
      <c r="F83" s="17"/>
      <c r="G83" s="17"/>
      <c r="H83" s="17">
        <f t="shared" si="15"/>
        <v>0</v>
      </c>
    </row>
    <row r="84" spans="1:8" s="2" customFormat="1" ht="13.5" x14ac:dyDescent="0.2">
      <c r="A84" s="50" t="s">
        <v>104</v>
      </c>
      <c r="B84" s="51" t="s">
        <v>105</v>
      </c>
      <c r="C84" s="52">
        <f>SUM(C85:C87)</f>
        <v>279528</v>
      </c>
      <c r="D84" s="52">
        <f>SUM(D85:D87)</f>
        <v>104605</v>
      </c>
      <c r="E84" s="52">
        <f t="shared" ref="E84:G84" si="18">SUM(E85:E87)</f>
        <v>0</v>
      </c>
      <c r="F84" s="52">
        <f t="shared" si="18"/>
        <v>0</v>
      </c>
      <c r="G84" s="52">
        <f t="shared" si="18"/>
        <v>0</v>
      </c>
      <c r="H84" s="17">
        <f t="shared" si="15"/>
        <v>0</v>
      </c>
    </row>
    <row r="85" spans="1:8" s="2" customFormat="1" x14ac:dyDescent="0.2">
      <c r="A85" s="15" t="s">
        <v>37</v>
      </c>
      <c r="B85" s="16" t="s">
        <v>106</v>
      </c>
      <c r="C85" s="17">
        <v>8000</v>
      </c>
      <c r="D85" s="63">
        <v>5968</v>
      </c>
      <c r="E85" s="17">
        <v>0</v>
      </c>
      <c r="F85" s="17"/>
      <c r="G85" s="17"/>
      <c r="H85" s="17">
        <f t="shared" si="15"/>
        <v>0</v>
      </c>
    </row>
    <row r="86" spans="1:8" s="2" customFormat="1" x14ac:dyDescent="0.2">
      <c r="A86" s="15" t="s">
        <v>38</v>
      </c>
      <c r="B86" s="16" t="s">
        <v>127</v>
      </c>
      <c r="C86" s="17">
        <v>4000</v>
      </c>
      <c r="D86" s="63">
        <v>1927</v>
      </c>
      <c r="E86" s="17">
        <v>0</v>
      </c>
      <c r="F86" s="17"/>
      <c r="G86" s="17"/>
      <c r="H86" s="17">
        <f t="shared" si="15"/>
        <v>0</v>
      </c>
    </row>
    <row r="87" spans="1:8" s="2" customFormat="1" x14ac:dyDescent="0.2">
      <c r="A87" s="15" t="s">
        <v>39</v>
      </c>
      <c r="B87" s="16" t="s">
        <v>126</v>
      </c>
      <c r="C87" s="17">
        <f>158000+59528+50000</f>
        <v>267528</v>
      </c>
      <c r="D87" s="63">
        <f>86859+9851</f>
        <v>96710</v>
      </c>
      <c r="E87" s="17">
        <v>0</v>
      </c>
      <c r="F87" s="17"/>
      <c r="G87" s="17"/>
      <c r="H87" s="17">
        <f t="shared" si="15"/>
        <v>0</v>
      </c>
    </row>
    <row r="88" spans="1:8" s="2" customFormat="1" ht="13.5" x14ac:dyDescent="0.2">
      <c r="A88" s="50" t="s">
        <v>107</v>
      </c>
      <c r="B88" s="51" t="s">
        <v>108</v>
      </c>
      <c r="C88" s="52">
        <v>50000</v>
      </c>
      <c r="D88" s="52">
        <v>4085</v>
      </c>
      <c r="E88" s="52">
        <v>0</v>
      </c>
      <c r="F88" s="52">
        <v>0</v>
      </c>
      <c r="G88" s="52">
        <v>0</v>
      </c>
      <c r="H88" s="17">
        <f t="shared" si="15"/>
        <v>0</v>
      </c>
    </row>
    <row r="89" spans="1:8" s="2" customFormat="1" ht="13.5" x14ac:dyDescent="0.2">
      <c r="A89" s="50" t="s">
        <v>109</v>
      </c>
      <c r="B89" s="51" t="s">
        <v>110</v>
      </c>
      <c r="C89" s="52"/>
      <c r="D89" s="52"/>
      <c r="E89" s="52"/>
      <c r="F89" s="52"/>
      <c r="G89" s="52"/>
      <c r="H89" s="17">
        <f t="shared" si="15"/>
        <v>0</v>
      </c>
    </row>
    <row r="90" spans="1:8" s="2" customFormat="1" x14ac:dyDescent="0.2">
      <c r="A90" s="15"/>
      <c r="B90" s="33" t="s">
        <v>111</v>
      </c>
      <c r="C90" s="17">
        <v>0</v>
      </c>
      <c r="D90" s="17"/>
      <c r="E90" s="17">
        <v>0</v>
      </c>
      <c r="F90" s="17">
        <v>0</v>
      </c>
      <c r="G90" s="17">
        <v>0</v>
      </c>
      <c r="H90" s="17">
        <f t="shared" si="15"/>
        <v>0</v>
      </c>
    </row>
    <row r="91" spans="1:8" s="2" customFormat="1" ht="13.5" thickBot="1" x14ac:dyDescent="0.25">
      <c r="A91" s="24"/>
      <c r="B91" s="25"/>
      <c r="C91" s="26">
        <v>0</v>
      </c>
      <c r="D91" s="26"/>
      <c r="E91" s="26">
        <v>0</v>
      </c>
      <c r="F91" s="26">
        <v>0</v>
      </c>
      <c r="G91" s="26">
        <v>0</v>
      </c>
      <c r="H91" s="17">
        <f t="shared" si="15"/>
        <v>0</v>
      </c>
    </row>
    <row r="92" spans="1:8" s="2" customFormat="1" ht="13.5" thickTop="1" x14ac:dyDescent="0.2">
      <c r="A92" s="27" t="s">
        <v>112</v>
      </c>
      <c r="B92" s="28" t="s">
        <v>113</v>
      </c>
      <c r="C92" s="29"/>
      <c r="D92" s="29"/>
      <c r="E92" s="29"/>
      <c r="F92" s="29"/>
      <c r="G92" s="29"/>
      <c r="H92" s="17">
        <f t="shared" si="15"/>
        <v>0</v>
      </c>
    </row>
    <row r="93" spans="1:8" s="2" customFormat="1" x14ac:dyDescent="0.2">
      <c r="A93" s="15"/>
      <c r="B93" s="16" t="s">
        <v>114</v>
      </c>
      <c r="C93" s="17"/>
      <c r="D93" s="17"/>
      <c r="E93" s="17"/>
      <c r="F93" s="17"/>
      <c r="G93" s="17"/>
      <c r="H93" s="17">
        <f t="shared" si="15"/>
        <v>0</v>
      </c>
    </row>
    <row r="94" spans="1:8" s="2" customFormat="1" ht="13.5" thickBot="1" x14ac:dyDescent="0.25">
      <c r="A94" s="34"/>
      <c r="B94" s="35" t="s">
        <v>115</v>
      </c>
      <c r="C94" s="36"/>
      <c r="D94" s="36"/>
      <c r="E94" s="36"/>
      <c r="F94" s="36"/>
      <c r="G94" s="36"/>
      <c r="H94" s="17">
        <f t="shared" si="15"/>
        <v>0</v>
      </c>
    </row>
    <row r="95" spans="1:8" s="2" customFormat="1" ht="14.25" thickTop="1" thickBot="1" x14ac:dyDescent="0.25">
      <c r="A95" s="135" t="s">
        <v>116</v>
      </c>
      <c r="B95" s="37" t="s">
        <v>117</v>
      </c>
      <c r="C95" s="136">
        <f>C10-C27</f>
        <v>-1805039.8191</v>
      </c>
      <c r="D95" s="137">
        <f>D10-D27</f>
        <v>348266.74000000022</v>
      </c>
      <c r="E95" s="136">
        <f t="shared" ref="E95:G95" si="19">E10-E27</f>
        <v>0</v>
      </c>
      <c r="F95" s="136">
        <f t="shared" si="19"/>
        <v>0</v>
      </c>
      <c r="G95" s="136">
        <f t="shared" si="19"/>
        <v>0</v>
      </c>
      <c r="H95" s="17">
        <f t="shared" si="15"/>
        <v>0</v>
      </c>
    </row>
    <row r="96" spans="1:8" s="2" customFormat="1" ht="14.25" thickTop="1" thickBot="1" x14ac:dyDescent="0.25">
      <c r="A96" s="135"/>
      <c r="B96" s="25" t="s">
        <v>118</v>
      </c>
      <c r="C96" s="136"/>
      <c r="D96" s="137"/>
      <c r="E96" s="136"/>
      <c r="F96" s="136"/>
      <c r="G96" s="136"/>
      <c r="H96" s="17">
        <f t="shared" si="15"/>
        <v>0</v>
      </c>
    </row>
    <row r="97" spans="1:9" s="2" customFormat="1" ht="27" thickTop="1" thickBot="1" x14ac:dyDescent="0.25">
      <c r="A97" s="85" t="s">
        <v>119</v>
      </c>
      <c r="B97" s="38" t="s">
        <v>120</v>
      </c>
      <c r="C97" s="39">
        <f>C98</f>
        <v>3000</v>
      </c>
      <c r="D97" s="39"/>
      <c r="E97" s="39">
        <f t="shared" ref="E97:G97" si="20">E98</f>
        <v>0</v>
      </c>
      <c r="F97" s="39">
        <f t="shared" si="20"/>
        <v>0</v>
      </c>
      <c r="G97" s="39">
        <f t="shared" si="20"/>
        <v>0</v>
      </c>
      <c r="H97" s="17">
        <f t="shared" si="15"/>
        <v>0</v>
      </c>
    </row>
    <row r="98" spans="1:9" s="2" customFormat="1" ht="14.25" thickTop="1" thickBot="1" x14ac:dyDescent="0.25">
      <c r="A98" s="85"/>
      <c r="B98" s="38" t="s">
        <v>121</v>
      </c>
      <c r="C98" s="39">
        <v>3000</v>
      </c>
      <c r="D98" s="39"/>
      <c r="E98" s="39"/>
      <c r="F98" s="39"/>
      <c r="G98" s="39"/>
      <c r="H98" s="17">
        <f t="shared" si="15"/>
        <v>0</v>
      </c>
    </row>
    <row r="99" spans="1:9" s="2" customFormat="1" ht="14.25" thickTop="1" thickBot="1" x14ac:dyDescent="0.25">
      <c r="A99" s="135" t="s">
        <v>119</v>
      </c>
      <c r="B99" s="40" t="s">
        <v>122</v>
      </c>
      <c r="C99" s="136">
        <f>C95-C97</f>
        <v>-1808039.8191</v>
      </c>
      <c r="D99" s="86"/>
      <c r="E99" s="136">
        <f t="shared" ref="E99:G99" si="21">E95-E97</f>
        <v>0</v>
      </c>
      <c r="F99" s="136">
        <f t="shared" si="21"/>
        <v>0</v>
      </c>
      <c r="G99" s="136">
        <f t="shared" si="21"/>
        <v>0</v>
      </c>
      <c r="H99" s="17">
        <f t="shared" si="15"/>
        <v>0</v>
      </c>
    </row>
    <row r="100" spans="1:9" s="2" customFormat="1" ht="11.25" customHeight="1" thickTop="1" thickBot="1" x14ac:dyDescent="0.25">
      <c r="A100" s="135"/>
      <c r="B100" s="25" t="s">
        <v>123</v>
      </c>
      <c r="C100" s="136"/>
      <c r="D100" s="86"/>
      <c r="E100" s="136"/>
      <c r="F100" s="136"/>
      <c r="G100" s="136"/>
      <c r="H100" s="17">
        <f t="shared" si="15"/>
        <v>0</v>
      </c>
    </row>
    <row r="101" spans="1:9" s="2" customFormat="1" ht="24.75" customHeight="1" thickTop="1" x14ac:dyDescent="0.25">
      <c r="A101" s="139"/>
      <c r="B101" s="139"/>
      <c r="C101" s="41"/>
      <c r="D101" s="41"/>
      <c r="E101" s="41"/>
      <c r="F101" s="41">
        <f>SUM(F28-F55-F61)</f>
        <v>0</v>
      </c>
      <c r="G101" s="42"/>
      <c r="H101" s="89"/>
      <c r="I101" s="54"/>
    </row>
    <row r="102" spans="1:9" s="2" customFormat="1" ht="16.5" hidden="1" customHeight="1" x14ac:dyDescent="0.2">
      <c r="A102" s="135" t="s">
        <v>124</v>
      </c>
      <c r="B102" s="135"/>
      <c r="C102" s="86"/>
      <c r="D102" s="86"/>
      <c r="E102" s="86"/>
      <c r="F102" s="86"/>
      <c r="G102" s="86"/>
      <c r="H102" s="89"/>
    </row>
    <row r="103" spans="1:9" s="2" customFormat="1" ht="27.75" hidden="1" customHeight="1" x14ac:dyDescent="0.2">
      <c r="A103" s="43"/>
      <c r="B103" s="44"/>
      <c r="C103" s="45"/>
      <c r="D103" s="45"/>
      <c r="E103" s="45"/>
      <c r="F103" s="45"/>
      <c r="G103" s="45"/>
      <c r="H103" s="89"/>
    </row>
    <row r="104" spans="1:9" s="2" customFormat="1" x14ac:dyDescent="0.2">
      <c r="A104" s="1"/>
      <c r="C104" s="57"/>
      <c r="D104" s="57"/>
      <c r="E104" s="57"/>
      <c r="F104" s="57"/>
      <c r="G104" s="57"/>
      <c r="H104" s="89"/>
    </row>
    <row r="105" spans="1:9" s="2" customFormat="1" x14ac:dyDescent="0.2">
      <c r="A105" s="1"/>
      <c r="C105" s="57"/>
      <c r="D105" s="57"/>
      <c r="E105" s="57"/>
      <c r="F105" s="57"/>
      <c r="G105" s="57"/>
      <c r="H105" s="89"/>
    </row>
    <row r="106" spans="1:9" s="2" customFormat="1" x14ac:dyDescent="0.2">
      <c r="A106" s="1"/>
      <c r="C106" s="57"/>
      <c r="D106" s="57"/>
      <c r="E106" s="57"/>
      <c r="F106" s="57"/>
      <c r="G106" s="57"/>
      <c r="H106" s="89"/>
    </row>
    <row r="107" spans="1:9" s="2" customFormat="1" x14ac:dyDescent="0.2">
      <c r="A107" s="1"/>
      <c r="C107" s="57"/>
      <c r="D107" s="57"/>
      <c r="E107" s="57"/>
      <c r="F107" s="57"/>
      <c r="G107" s="57"/>
      <c r="H107" s="89"/>
    </row>
    <row r="108" spans="1:9" s="2" customFormat="1" x14ac:dyDescent="0.2">
      <c r="A108" s="1"/>
      <c r="C108" s="57"/>
      <c r="D108" s="57"/>
      <c r="E108" s="57"/>
      <c r="F108" s="57"/>
      <c r="G108" s="57"/>
      <c r="H108" s="89"/>
    </row>
    <row r="109" spans="1:9" s="2" customFormat="1" x14ac:dyDescent="0.2">
      <c r="A109" s="1"/>
      <c r="C109" s="57"/>
      <c r="D109" s="57"/>
      <c r="E109" s="57"/>
      <c r="F109" s="57"/>
      <c r="G109" s="57"/>
      <c r="H109" s="89"/>
    </row>
    <row r="110" spans="1:9" s="2" customFormat="1" x14ac:dyDescent="0.2">
      <c r="A110" s="1"/>
      <c r="C110" s="57"/>
      <c r="D110" s="57"/>
      <c r="E110" s="57"/>
      <c r="F110" s="57"/>
      <c r="G110" s="57"/>
      <c r="H110" s="89"/>
    </row>
    <row r="111" spans="1:9" s="2" customFormat="1" x14ac:dyDescent="0.2">
      <c r="A111" s="1"/>
      <c r="C111" s="57"/>
      <c r="D111" s="57"/>
      <c r="E111" s="57"/>
      <c r="F111" s="57"/>
      <c r="G111" s="57"/>
      <c r="H111" s="89"/>
    </row>
    <row r="112" spans="1:9" s="2" customFormat="1" x14ac:dyDescent="0.2">
      <c r="A112" s="1"/>
      <c r="C112" s="57"/>
      <c r="D112" s="57"/>
      <c r="E112" s="57"/>
      <c r="F112" s="57"/>
      <c r="G112" s="57"/>
      <c r="H112" s="89"/>
    </row>
    <row r="113" spans="1:8" s="2" customFormat="1" ht="13.5" customHeight="1" x14ac:dyDescent="0.2">
      <c r="A113" s="1"/>
      <c r="C113" s="57"/>
      <c r="D113" s="57"/>
      <c r="E113" s="57"/>
      <c r="F113" s="57"/>
      <c r="G113" s="57"/>
      <c r="H113" s="89"/>
    </row>
    <row r="114" spans="1:8" s="2" customFormat="1" ht="15.75" customHeight="1" x14ac:dyDescent="0.2">
      <c r="A114" s="1"/>
      <c r="C114" s="57"/>
      <c r="D114" s="57"/>
      <c r="E114" s="57"/>
      <c r="F114" s="57"/>
      <c r="G114" s="57"/>
      <c r="H114" s="89"/>
    </row>
    <row r="115" spans="1:8" s="2" customFormat="1" x14ac:dyDescent="0.2">
      <c r="A115" s="1"/>
      <c r="C115" s="57"/>
      <c r="D115" s="57"/>
      <c r="E115" s="57"/>
      <c r="F115" s="57"/>
      <c r="G115" s="57"/>
      <c r="H115" s="89"/>
    </row>
    <row r="116" spans="1:8" s="2" customFormat="1" ht="13.5" customHeight="1" x14ac:dyDescent="0.2">
      <c r="A116" s="1"/>
      <c r="C116" s="57"/>
      <c r="D116" s="57"/>
      <c r="E116" s="57"/>
      <c r="F116" s="57"/>
      <c r="G116" s="57"/>
      <c r="H116" s="89"/>
    </row>
    <row r="117" spans="1:8" s="2" customFormat="1" x14ac:dyDescent="0.2">
      <c r="A117" s="1"/>
      <c r="C117" s="57"/>
      <c r="D117" s="57"/>
      <c r="E117" s="57"/>
      <c r="F117" s="57"/>
      <c r="G117" s="57"/>
      <c r="H117" s="89"/>
    </row>
    <row r="118" spans="1:8" s="2" customFormat="1" x14ac:dyDescent="0.2">
      <c r="A118" s="1"/>
      <c r="C118" s="57"/>
      <c r="D118" s="57"/>
      <c r="E118" s="57"/>
      <c r="F118" s="57"/>
      <c r="G118" s="57"/>
      <c r="H118" s="89"/>
    </row>
    <row r="119" spans="1:8" s="2" customFormat="1" x14ac:dyDescent="0.2">
      <c r="A119" s="1"/>
      <c r="C119" s="57"/>
      <c r="D119" s="57"/>
      <c r="E119" s="57"/>
      <c r="F119" s="57"/>
      <c r="G119" s="57"/>
      <c r="H119" s="89"/>
    </row>
    <row r="120" spans="1:8" s="2" customFormat="1" x14ac:dyDescent="0.2">
      <c r="A120" s="1"/>
      <c r="C120" s="57"/>
      <c r="D120" s="57"/>
      <c r="E120" s="57"/>
      <c r="F120" s="57"/>
      <c r="G120" s="57"/>
      <c r="H120" s="89"/>
    </row>
    <row r="121" spans="1:8" s="2" customFormat="1" x14ac:dyDescent="0.2">
      <c r="A121" s="1"/>
      <c r="C121" s="57"/>
      <c r="D121" s="57"/>
      <c r="E121" s="57"/>
      <c r="F121" s="57"/>
      <c r="G121" s="57"/>
      <c r="H121" s="89"/>
    </row>
    <row r="122" spans="1:8" s="2" customFormat="1" x14ac:dyDescent="0.2">
      <c r="A122" s="1"/>
      <c r="C122" s="3"/>
      <c r="D122" s="3"/>
      <c r="E122" s="3"/>
      <c r="F122" s="3"/>
      <c r="G122" s="3"/>
      <c r="H122" s="89"/>
    </row>
    <row r="123" spans="1:8" s="2" customFormat="1" x14ac:dyDescent="0.2">
      <c r="A123" s="1"/>
      <c r="C123" s="3"/>
      <c r="D123" s="3"/>
      <c r="E123" s="3"/>
      <c r="F123" s="3"/>
      <c r="G123" s="3"/>
      <c r="H123" s="89"/>
    </row>
    <row r="124" spans="1:8" s="2" customFormat="1" x14ac:dyDescent="0.2">
      <c r="A124" s="1"/>
      <c r="C124" s="3"/>
      <c r="D124" s="3"/>
      <c r="E124" s="3"/>
      <c r="F124" s="3"/>
      <c r="G124" s="3"/>
      <c r="H124" s="89"/>
    </row>
    <row r="125" spans="1:8" s="2" customFormat="1" x14ac:dyDescent="0.2">
      <c r="A125" s="1"/>
      <c r="C125" s="3"/>
      <c r="D125" s="3"/>
      <c r="E125" s="3"/>
      <c r="F125" s="3"/>
      <c r="G125" s="3"/>
      <c r="H125" s="89"/>
    </row>
    <row r="126" spans="1:8" s="2" customFormat="1" x14ac:dyDescent="0.2">
      <c r="A126" s="1"/>
      <c r="C126" s="3"/>
      <c r="D126" s="3"/>
      <c r="E126" s="3"/>
      <c r="F126" s="3"/>
      <c r="G126" s="3"/>
      <c r="H126" s="89"/>
    </row>
    <row r="127" spans="1:8" s="2" customFormat="1" x14ac:dyDescent="0.2">
      <c r="A127" s="1"/>
      <c r="C127" s="3"/>
      <c r="D127" s="3"/>
      <c r="E127" s="3"/>
      <c r="F127" s="3"/>
      <c r="G127" s="3"/>
      <c r="H127" s="89"/>
    </row>
    <row r="128" spans="1:8" s="2" customFormat="1" x14ac:dyDescent="0.2">
      <c r="A128" s="1"/>
      <c r="C128" s="3"/>
      <c r="D128" s="3"/>
      <c r="E128" s="3"/>
      <c r="F128" s="3"/>
      <c r="G128" s="3"/>
      <c r="H128" s="89"/>
    </row>
    <row r="129" spans="1:8" s="2" customFormat="1" x14ac:dyDescent="0.2">
      <c r="A129" s="1"/>
      <c r="C129" s="3"/>
      <c r="D129" s="3"/>
      <c r="E129" s="3"/>
      <c r="F129" s="3"/>
      <c r="G129" s="3"/>
      <c r="H129" s="89"/>
    </row>
    <row r="130" spans="1:8" s="2" customFormat="1" x14ac:dyDescent="0.2">
      <c r="A130" s="1"/>
      <c r="C130" s="3"/>
      <c r="D130" s="3"/>
      <c r="E130" s="3"/>
      <c r="F130" s="3"/>
      <c r="G130" s="3"/>
      <c r="H130" s="89"/>
    </row>
    <row r="131" spans="1:8" s="2" customFormat="1" x14ac:dyDescent="0.2">
      <c r="A131" s="1"/>
      <c r="C131" s="3"/>
      <c r="D131" s="3"/>
      <c r="E131" s="3"/>
      <c r="F131" s="3"/>
      <c r="G131" s="3"/>
      <c r="H131" s="89"/>
    </row>
    <row r="132" spans="1:8" s="2" customFormat="1" x14ac:dyDescent="0.2">
      <c r="A132" s="1"/>
      <c r="C132" s="3"/>
      <c r="D132" s="3"/>
      <c r="E132" s="3"/>
      <c r="F132" s="3"/>
      <c r="G132" s="3"/>
      <c r="H132" s="89"/>
    </row>
    <row r="133" spans="1:8" s="2" customFormat="1" x14ac:dyDescent="0.2">
      <c r="A133" s="1"/>
      <c r="C133" s="3"/>
      <c r="D133" s="3"/>
      <c r="E133" s="3"/>
      <c r="F133" s="3"/>
      <c r="G133" s="3"/>
      <c r="H133" s="89"/>
    </row>
    <row r="134" spans="1:8" s="2" customFormat="1" x14ac:dyDescent="0.2">
      <c r="A134" s="1"/>
      <c r="C134" s="3"/>
      <c r="D134" s="3"/>
      <c r="E134" s="3"/>
      <c r="F134" s="3"/>
      <c r="G134" s="3"/>
      <c r="H134" s="89"/>
    </row>
    <row r="135" spans="1:8" s="2" customFormat="1" x14ac:dyDescent="0.2">
      <c r="A135" s="1"/>
      <c r="C135" s="3"/>
      <c r="D135" s="3"/>
      <c r="E135" s="3"/>
      <c r="F135" s="3"/>
      <c r="G135" s="3"/>
      <c r="H135" s="89"/>
    </row>
    <row r="136" spans="1:8" s="2" customFormat="1" x14ac:dyDescent="0.2">
      <c r="A136" s="1"/>
      <c r="C136" s="3"/>
      <c r="D136" s="3"/>
      <c r="E136" s="3"/>
      <c r="F136" s="3"/>
      <c r="G136" s="3"/>
      <c r="H136" s="89"/>
    </row>
    <row r="137" spans="1:8" s="2" customFormat="1" x14ac:dyDescent="0.2">
      <c r="A137" s="1"/>
      <c r="C137" s="3"/>
      <c r="D137" s="3"/>
      <c r="E137" s="3"/>
      <c r="F137" s="3"/>
      <c r="G137" s="3"/>
      <c r="H137" s="89"/>
    </row>
    <row r="138" spans="1:8" s="2" customFormat="1" x14ac:dyDescent="0.2">
      <c r="A138" s="1"/>
      <c r="C138" s="3"/>
      <c r="D138" s="3"/>
      <c r="E138" s="3"/>
      <c r="F138" s="3"/>
      <c r="G138" s="3"/>
      <c r="H138" s="89"/>
    </row>
    <row r="139" spans="1:8" s="2" customFormat="1" x14ac:dyDescent="0.2">
      <c r="A139" s="1"/>
      <c r="C139" s="3"/>
      <c r="D139" s="3"/>
      <c r="E139" s="3"/>
      <c r="F139" s="3"/>
      <c r="G139" s="3"/>
      <c r="H139" s="89"/>
    </row>
    <row r="140" spans="1:8" s="2" customFormat="1" x14ac:dyDescent="0.2">
      <c r="A140" s="1"/>
      <c r="C140" s="3"/>
      <c r="D140" s="3"/>
      <c r="E140" s="3"/>
      <c r="F140" s="3"/>
      <c r="G140" s="3"/>
      <c r="H140" s="89"/>
    </row>
    <row r="141" spans="1:8" s="2" customFormat="1" x14ac:dyDescent="0.2">
      <c r="A141" s="1"/>
      <c r="C141" s="3"/>
      <c r="D141" s="3"/>
      <c r="E141" s="3"/>
      <c r="F141" s="3"/>
      <c r="G141" s="3"/>
      <c r="H141" s="89"/>
    </row>
    <row r="142" spans="1:8" s="2" customFormat="1" x14ac:dyDescent="0.2">
      <c r="A142" s="1"/>
      <c r="C142" s="3"/>
      <c r="D142" s="3"/>
      <c r="E142" s="3"/>
      <c r="F142" s="3"/>
      <c r="G142" s="3"/>
      <c r="H142" s="89"/>
    </row>
    <row r="143" spans="1:8" s="2" customFormat="1" x14ac:dyDescent="0.2">
      <c r="A143" s="1"/>
      <c r="C143" s="3"/>
      <c r="D143" s="3"/>
      <c r="E143" s="3"/>
      <c r="F143" s="3"/>
      <c r="G143" s="3"/>
      <c r="H143" s="89"/>
    </row>
    <row r="144" spans="1:8" s="2" customFormat="1" x14ac:dyDescent="0.2">
      <c r="A144" s="1"/>
      <c r="C144" s="3"/>
      <c r="D144" s="3"/>
      <c r="E144" s="3"/>
      <c r="F144" s="3"/>
      <c r="G144" s="3"/>
      <c r="H144" s="89"/>
    </row>
    <row r="145" spans="1:8" s="2" customFormat="1" x14ac:dyDescent="0.2">
      <c r="A145" s="1"/>
      <c r="C145" s="3"/>
      <c r="D145" s="3"/>
      <c r="E145" s="3"/>
      <c r="F145" s="3"/>
      <c r="G145" s="3"/>
      <c r="H145" s="89"/>
    </row>
    <row r="146" spans="1:8" s="2" customFormat="1" x14ac:dyDescent="0.2">
      <c r="A146" s="1"/>
      <c r="C146" s="3"/>
      <c r="D146" s="3"/>
      <c r="E146" s="3"/>
      <c r="F146" s="3"/>
      <c r="G146" s="3"/>
      <c r="H146" s="89"/>
    </row>
    <row r="147" spans="1:8" s="2" customFormat="1" x14ac:dyDescent="0.2">
      <c r="A147" s="1"/>
      <c r="C147" s="3"/>
      <c r="D147" s="3"/>
      <c r="E147" s="3"/>
      <c r="F147" s="3"/>
      <c r="G147" s="3"/>
      <c r="H147" s="89"/>
    </row>
    <row r="148" spans="1:8" s="2" customFormat="1" x14ac:dyDescent="0.2">
      <c r="A148" s="1"/>
      <c r="C148" s="3"/>
      <c r="D148" s="3"/>
      <c r="E148" s="3"/>
      <c r="F148" s="3"/>
      <c r="G148" s="3"/>
      <c r="H148" s="89"/>
    </row>
    <row r="149" spans="1:8" s="2" customFormat="1" x14ac:dyDescent="0.2">
      <c r="A149" s="1"/>
      <c r="C149" s="3"/>
      <c r="D149" s="3"/>
      <c r="E149" s="3"/>
      <c r="F149" s="3"/>
      <c r="G149" s="3"/>
      <c r="H149" s="89"/>
    </row>
    <row r="150" spans="1:8" s="2" customFormat="1" x14ac:dyDescent="0.2">
      <c r="A150" s="1"/>
      <c r="C150" s="3"/>
      <c r="D150" s="3"/>
      <c r="E150" s="3"/>
      <c r="F150" s="3"/>
      <c r="G150" s="3"/>
      <c r="H150" s="89"/>
    </row>
    <row r="151" spans="1:8" s="2" customFormat="1" x14ac:dyDescent="0.2">
      <c r="A151" s="1"/>
      <c r="C151" s="3"/>
      <c r="D151" s="3"/>
      <c r="E151" s="3"/>
      <c r="F151" s="3"/>
      <c r="G151" s="3"/>
      <c r="H151" s="89"/>
    </row>
    <row r="152" spans="1:8" s="2" customFormat="1" x14ac:dyDescent="0.2">
      <c r="A152" s="1"/>
      <c r="C152" s="3"/>
      <c r="D152" s="3"/>
      <c r="E152" s="3"/>
      <c r="F152" s="3"/>
      <c r="G152" s="3"/>
      <c r="H152" s="89"/>
    </row>
    <row r="153" spans="1:8" s="2" customFormat="1" x14ac:dyDescent="0.2">
      <c r="A153" s="1"/>
      <c r="C153" s="3"/>
      <c r="D153" s="3"/>
      <c r="E153" s="3"/>
      <c r="F153" s="3"/>
      <c r="G153" s="3"/>
      <c r="H153" s="89"/>
    </row>
    <row r="154" spans="1:8" s="2" customFormat="1" x14ac:dyDescent="0.2">
      <c r="A154" s="1"/>
      <c r="C154" s="3"/>
      <c r="D154" s="3"/>
      <c r="E154" s="3"/>
      <c r="F154" s="3"/>
      <c r="G154" s="3"/>
      <c r="H154" s="89"/>
    </row>
    <row r="155" spans="1:8" s="2" customFormat="1" x14ac:dyDescent="0.2">
      <c r="A155" s="1"/>
      <c r="C155" s="3"/>
      <c r="D155" s="3"/>
      <c r="E155" s="3"/>
      <c r="F155" s="3"/>
      <c r="G155" s="3"/>
      <c r="H155" s="89"/>
    </row>
    <row r="156" spans="1:8" s="2" customFormat="1" x14ac:dyDescent="0.2">
      <c r="A156" s="1"/>
      <c r="C156" s="3"/>
      <c r="D156" s="3"/>
      <c r="E156" s="3"/>
      <c r="F156" s="3"/>
      <c r="G156" s="3"/>
      <c r="H156" s="89"/>
    </row>
    <row r="157" spans="1:8" s="2" customFormat="1" x14ac:dyDescent="0.2">
      <c r="A157" s="1"/>
      <c r="C157" s="3"/>
      <c r="D157" s="3"/>
      <c r="E157" s="3"/>
      <c r="F157" s="3"/>
      <c r="G157" s="3"/>
      <c r="H157" s="89"/>
    </row>
    <row r="158" spans="1:8" s="2" customFormat="1" x14ac:dyDescent="0.2">
      <c r="A158" s="1"/>
      <c r="C158" s="3"/>
      <c r="D158" s="3"/>
      <c r="E158" s="3"/>
      <c r="F158" s="3"/>
      <c r="G158" s="3"/>
      <c r="H158" s="89"/>
    </row>
    <row r="159" spans="1:8" s="2" customFormat="1" x14ac:dyDescent="0.2">
      <c r="A159" s="1"/>
      <c r="C159" s="3"/>
      <c r="D159" s="3"/>
      <c r="E159" s="3"/>
      <c r="F159" s="3"/>
      <c r="G159" s="3"/>
      <c r="H159" s="89"/>
    </row>
    <row r="160" spans="1:8" s="2" customFormat="1" x14ac:dyDescent="0.2">
      <c r="A160" s="1"/>
      <c r="C160" s="3"/>
      <c r="D160" s="3"/>
      <c r="E160" s="3"/>
      <c r="F160" s="3"/>
      <c r="G160" s="3"/>
      <c r="H160" s="89"/>
    </row>
    <row r="161" spans="1:8" s="2" customFormat="1" x14ac:dyDescent="0.2">
      <c r="A161" s="1"/>
      <c r="C161" s="3"/>
      <c r="D161" s="3"/>
      <c r="E161" s="3"/>
      <c r="F161" s="3"/>
      <c r="G161" s="3"/>
      <c r="H161" s="89"/>
    </row>
    <row r="162" spans="1:8" s="2" customFormat="1" x14ac:dyDescent="0.2">
      <c r="A162" s="1"/>
      <c r="C162" s="3"/>
      <c r="D162" s="3"/>
      <c r="E162" s="3"/>
      <c r="F162" s="3"/>
      <c r="G162" s="3"/>
      <c r="H162" s="89"/>
    </row>
    <row r="163" spans="1:8" s="2" customFormat="1" x14ac:dyDescent="0.2">
      <c r="A163" s="1"/>
      <c r="C163" s="3"/>
      <c r="D163" s="3"/>
      <c r="E163" s="3"/>
      <c r="F163" s="3"/>
      <c r="G163" s="3"/>
      <c r="H163" s="89"/>
    </row>
    <row r="164" spans="1:8" s="2" customFormat="1" x14ac:dyDescent="0.2">
      <c r="A164" s="1"/>
      <c r="C164" s="3"/>
      <c r="D164" s="3"/>
      <c r="E164" s="3"/>
      <c r="F164" s="3"/>
      <c r="G164" s="3"/>
      <c r="H164" s="89"/>
    </row>
    <row r="165" spans="1:8" s="2" customFormat="1" x14ac:dyDescent="0.2">
      <c r="A165" s="1"/>
      <c r="C165" s="3"/>
      <c r="D165" s="3"/>
      <c r="E165" s="3"/>
      <c r="F165" s="3"/>
      <c r="G165" s="3"/>
      <c r="H165" s="89"/>
    </row>
    <row r="166" spans="1:8" s="2" customFormat="1" x14ac:dyDescent="0.2">
      <c r="A166" s="1"/>
      <c r="C166" s="3"/>
      <c r="D166" s="3"/>
      <c r="E166" s="3"/>
      <c r="F166" s="3"/>
      <c r="G166" s="3"/>
      <c r="H166" s="89"/>
    </row>
    <row r="167" spans="1:8" s="2" customFormat="1" x14ac:dyDescent="0.2">
      <c r="A167" s="1"/>
      <c r="C167" s="3"/>
      <c r="D167" s="3"/>
      <c r="E167" s="3"/>
      <c r="F167" s="3"/>
      <c r="G167" s="3"/>
      <c r="H167" s="89"/>
    </row>
    <row r="168" spans="1:8" s="2" customFormat="1" x14ac:dyDescent="0.2">
      <c r="A168" s="1"/>
      <c r="C168" s="3"/>
      <c r="D168" s="3"/>
      <c r="E168" s="3"/>
      <c r="F168" s="3"/>
      <c r="G168" s="3"/>
      <c r="H168" s="89"/>
    </row>
    <row r="169" spans="1:8" s="2" customFormat="1" x14ac:dyDescent="0.2">
      <c r="A169" s="1"/>
      <c r="C169" s="3"/>
      <c r="D169" s="3"/>
      <c r="E169" s="3"/>
      <c r="F169" s="3"/>
      <c r="G169" s="3"/>
      <c r="H169" s="89"/>
    </row>
    <row r="170" spans="1:8" s="2" customFormat="1" x14ac:dyDescent="0.2">
      <c r="A170" s="1"/>
      <c r="C170" s="3"/>
      <c r="D170" s="3"/>
      <c r="E170" s="3"/>
      <c r="F170" s="3"/>
      <c r="G170" s="3"/>
      <c r="H170" s="89"/>
    </row>
    <row r="171" spans="1:8" s="2" customFormat="1" x14ac:dyDescent="0.2">
      <c r="A171" s="1"/>
      <c r="C171" s="3"/>
      <c r="D171" s="3"/>
      <c r="E171" s="3"/>
      <c r="F171" s="3"/>
      <c r="G171" s="3"/>
      <c r="H171" s="89"/>
    </row>
    <row r="172" spans="1:8" s="2" customFormat="1" x14ac:dyDescent="0.2">
      <c r="A172" s="1"/>
      <c r="C172" s="3"/>
      <c r="D172" s="3"/>
      <c r="E172" s="3"/>
      <c r="F172" s="3"/>
      <c r="G172" s="3"/>
      <c r="H172" s="89"/>
    </row>
    <row r="173" spans="1:8" s="2" customFormat="1" x14ac:dyDescent="0.2">
      <c r="A173" s="1"/>
      <c r="C173" s="3"/>
      <c r="D173" s="3"/>
      <c r="E173" s="3"/>
      <c r="F173" s="3"/>
      <c r="G173" s="3"/>
      <c r="H173" s="89"/>
    </row>
    <row r="174" spans="1:8" s="2" customFormat="1" x14ac:dyDescent="0.2">
      <c r="A174" s="1"/>
      <c r="C174" s="3"/>
      <c r="D174" s="3"/>
      <c r="E174" s="3"/>
      <c r="F174" s="3"/>
      <c r="G174" s="3"/>
      <c r="H174" s="89"/>
    </row>
    <row r="175" spans="1:8" s="2" customFormat="1" x14ac:dyDescent="0.2">
      <c r="A175" s="1"/>
      <c r="C175" s="3"/>
      <c r="D175" s="3"/>
      <c r="E175" s="3"/>
      <c r="F175" s="3"/>
      <c r="G175" s="3"/>
      <c r="H175" s="89"/>
    </row>
    <row r="176" spans="1:8" s="2" customFormat="1" x14ac:dyDescent="0.2">
      <c r="A176" s="1"/>
      <c r="C176" s="3"/>
      <c r="D176" s="3"/>
      <c r="E176" s="3"/>
      <c r="F176" s="3"/>
      <c r="G176" s="3"/>
      <c r="H176" s="89"/>
    </row>
    <row r="177" spans="1:8" s="2" customFormat="1" x14ac:dyDescent="0.2">
      <c r="A177" s="1"/>
      <c r="C177" s="3"/>
      <c r="D177" s="3"/>
      <c r="E177" s="3"/>
      <c r="F177" s="3"/>
      <c r="G177" s="3"/>
      <c r="H177" s="89"/>
    </row>
    <row r="178" spans="1:8" s="2" customFormat="1" x14ac:dyDescent="0.2">
      <c r="A178" s="1"/>
      <c r="C178" s="3"/>
      <c r="D178" s="3"/>
      <c r="E178" s="3"/>
      <c r="F178" s="3"/>
      <c r="G178" s="3"/>
      <c r="H178" s="89"/>
    </row>
    <row r="179" spans="1:8" s="2" customFormat="1" x14ac:dyDescent="0.2">
      <c r="A179" s="1"/>
      <c r="C179" s="3"/>
      <c r="D179" s="3"/>
      <c r="E179" s="3"/>
      <c r="F179" s="3"/>
      <c r="G179" s="3"/>
      <c r="H179" s="89"/>
    </row>
    <row r="180" spans="1:8" s="2" customFormat="1" x14ac:dyDescent="0.2">
      <c r="A180" s="1"/>
      <c r="C180" s="3"/>
      <c r="D180" s="3"/>
      <c r="E180" s="3"/>
      <c r="F180" s="3"/>
      <c r="G180" s="3"/>
      <c r="H180" s="89"/>
    </row>
    <row r="181" spans="1:8" s="2" customFormat="1" x14ac:dyDescent="0.2">
      <c r="A181" s="1"/>
      <c r="C181" s="3"/>
      <c r="D181" s="3"/>
      <c r="E181" s="3"/>
      <c r="F181" s="3"/>
      <c r="G181" s="3"/>
      <c r="H181" s="89"/>
    </row>
    <row r="182" spans="1:8" s="2" customFormat="1" x14ac:dyDescent="0.2">
      <c r="A182" s="1"/>
      <c r="C182" s="3"/>
      <c r="D182" s="3"/>
      <c r="E182" s="3"/>
      <c r="F182" s="3"/>
      <c r="G182" s="3"/>
      <c r="H182" s="89"/>
    </row>
    <row r="183" spans="1:8" s="2" customFormat="1" x14ac:dyDescent="0.2">
      <c r="A183" s="1"/>
      <c r="C183" s="3"/>
      <c r="D183" s="3"/>
      <c r="E183" s="3"/>
      <c r="F183" s="3"/>
      <c r="G183" s="3"/>
      <c r="H183" s="89"/>
    </row>
    <row r="184" spans="1:8" s="2" customFormat="1" x14ac:dyDescent="0.2">
      <c r="A184" s="1"/>
      <c r="C184" s="3"/>
      <c r="D184" s="3"/>
      <c r="E184" s="3"/>
      <c r="F184" s="3"/>
      <c r="G184" s="3"/>
      <c r="H184" s="89"/>
    </row>
    <row r="185" spans="1:8" s="2" customFormat="1" x14ac:dyDescent="0.2">
      <c r="A185" s="1"/>
      <c r="C185" s="3"/>
      <c r="D185" s="3"/>
      <c r="E185" s="3"/>
      <c r="F185" s="3"/>
      <c r="G185" s="3"/>
      <c r="H185" s="89"/>
    </row>
    <row r="186" spans="1:8" s="2" customFormat="1" x14ac:dyDescent="0.2">
      <c r="A186" s="1"/>
      <c r="C186" s="3"/>
      <c r="D186" s="3"/>
      <c r="E186" s="3"/>
      <c r="F186" s="3"/>
      <c r="G186" s="3"/>
      <c r="H186" s="89"/>
    </row>
    <row r="187" spans="1:8" s="2" customFormat="1" x14ac:dyDescent="0.2">
      <c r="A187" s="1"/>
      <c r="C187" s="3"/>
      <c r="D187" s="3"/>
      <c r="E187" s="3"/>
      <c r="F187" s="3"/>
      <c r="G187" s="3"/>
      <c r="H187" s="89"/>
    </row>
    <row r="188" spans="1:8" s="2" customFormat="1" x14ac:dyDescent="0.2">
      <c r="A188" s="1"/>
      <c r="C188" s="3"/>
      <c r="D188" s="3"/>
      <c r="E188" s="3"/>
      <c r="F188" s="3"/>
      <c r="G188" s="3"/>
      <c r="H188" s="89"/>
    </row>
    <row r="189" spans="1:8" s="2" customFormat="1" x14ac:dyDescent="0.2">
      <c r="A189" s="1"/>
      <c r="C189" s="3"/>
      <c r="D189" s="3"/>
      <c r="E189" s="3"/>
      <c r="F189" s="3"/>
      <c r="G189" s="3"/>
      <c r="H189" s="89"/>
    </row>
    <row r="190" spans="1:8" s="2" customFormat="1" x14ac:dyDescent="0.2">
      <c r="A190" s="1"/>
      <c r="C190" s="3"/>
      <c r="D190" s="3"/>
      <c r="E190" s="3"/>
      <c r="F190" s="3"/>
      <c r="G190" s="3"/>
      <c r="H190" s="89"/>
    </row>
    <row r="191" spans="1:8" s="2" customFormat="1" x14ac:dyDescent="0.2">
      <c r="A191" s="1"/>
      <c r="C191" s="3"/>
      <c r="D191" s="3"/>
      <c r="E191" s="3"/>
      <c r="F191" s="3"/>
      <c r="G191" s="3"/>
      <c r="H191" s="89"/>
    </row>
    <row r="192" spans="1:8" s="2" customFormat="1" x14ac:dyDescent="0.2">
      <c r="A192" s="1"/>
      <c r="C192" s="3"/>
      <c r="D192" s="3"/>
      <c r="E192" s="3"/>
      <c r="F192" s="3"/>
      <c r="G192" s="3"/>
      <c r="H192" s="89"/>
    </row>
    <row r="193" spans="1:8" s="2" customFormat="1" x14ac:dyDescent="0.2">
      <c r="A193" s="1"/>
      <c r="C193" s="3"/>
      <c r="D193" s="3"/>
      <c r="E193" s="3"/>
      <c r="F193" s="3"/>
      <c r="G193" s="3"/>
      <c r="H193" s="89"/>
    </row>
    <row r="194" spans="1:8" s="2" customFormat="1" x14ac:dyDescent="0.2">
      <c r="A194" s="1"/>
      <c r="C194" s="3"/>
      <c r="D194" s="3"/>
      <c r="E194" s="3"/>
      <c r="F194" s="3"/>
      <c r="G194" s="3"/>
      <c r="H194" s="89"/>
    </row>
    <row r="195" spans="1:8" s="2" customFormat="1" x14ac:dyDescent="0.2">
      <c r="A195" s="1"/>
      <c r="C195" s="3"/>
      <c r="D195" s="3"/>
      <c r="E195" s="3"/>
      <c r="F195" s="3"/>
      <c r="G195" s="3"/>
      <c r="H195" s="89"/>
    </row>
    <row r="196" spans="1:8" s="2" customFormat="1" x14ac:dyDescent="0.2">
      <c r="A196" s="1"/>
      <c r="C196" s="3"/>
      <c r="D196" s="3"/>
      <c r="E196" s="3"/>
      <c r="F196" s="3"/>
      <c r="G196" s="3"/>
      <c r="H196" s="89"/>
    </row>
    <row r="197" spans="1:8" s="2" customFormat="1" x14ac:dyDescent="0.2">
      <c r="A197" s="1"/>
      <c r="C197" s="3"/>
      <c r="D197" s="3"/>
      <c r="E197" s="3"/>
      <c r="F197" s="3"/>
      <c r="G197" s="3"/>
      <c r="H197" s="89"/>
    </row>
    <row r="198" spans="1:8" s="2" customFormat="1" x14ac:dyDescent="0.2">
      <c r="A198" s="1"/>
      <c r="C198" s="3"/>
      <c r="D198" s="3"/>
      <c r="E198" s="3"/>
      <c r="F198" s="3"/>
      <c r="G198" s="3"/>
      <c r="H198" s="89"/>
    </row>
    <row r="199" spans="1:8" s="2" customFormat="1" x14ac:dyDescent="0.2">
      <c r="A199" s="1"/>
      <c r="C199" s="3"/>
      <c r="D199" s="3"/>
      <c r="E199" s="3"/>
      <c r="F199" s="3"/>
      <c r="G199" s="3"/>
      <c r="H199" s="89"/>
    </row>
    <row r="200" spans="1:8" s="2" customFormat="1" x14ac:dyDescent="0.2">
      <c r="A200" s="1"/>
      <c r="C200" s="3"/>
      <c r="D200" s="3"/>
      <c r="E200" s="3"/>
      <c r="F200" s="3"/>
      <c r="G200" s="3"/>
      <c r="H200" s="89"/>
    </row>
    <row r="201" spans="1:8" s="2" customFormat="1" x14ac:dyDescent="0.2">
      <c r="A201" s="1"/>
      <c r="C201" s="3"/>
      <c r="D201" s="3"/>
      <c r="E201" s="3"/>
      <c r="F201" s="3"/>
      <c r="G201" s="3"/>
      <c r="H201" s="89"/>
    </row>
    <row r="202" spans="1:8" s="2" customFormat="1" x14ac:dyDescent="0.2">
      <c r="A202" s="1"/>
      <c r="C202" s="3"/>
      <c r="D202" s="3"/>
      <c r="E202" s="3"/>
      <c r="F202" s="3"/>
      <c r="G202" s="3"/>
      <c r="H202" s="89"/>
    </row>
    <row r="203" spans="1:8" s="2" customFormat="1" x14ac:dyDescent="0.2">
      <c r="A203" s="1"/>
      <c r="C203" s="3"/>
      <c r="D203" s="3"/>
      <c r="E203" s="3"/>
      <c r="F203" s="3"/>
      <c r="G203" s="3"/>
      <c r="H203" s="89"/>
    </row>
    <row r="204" spans="1:8" s="2" customFormat="1" x14ac:dyDescent="0.2">
      <c r="A204" s="1"/>
      <c r="C204" s="3"/>
      <c r="D204" s="3"/>
      <c r="E204" s="3"/>
      <c r="F204" s="3"/>
      <c r="G204" s="3"/>
      <c r="H204" s="89"/>
    </row>
    <row r="205" spans="1:8" s="2" customFormat="1" x14ac:dyDescent="0.2">
      <c r="A205" s="1"/>
      <c r="C205" s="3"/>
      <c r="D205" s="3"/>
      <c r="E205" s="3"/>
      <c r="F205" s="3"/>
      <c r="G205" s="3"/>
      <c r="H205" s="89"/>
    </row>
    <row r="206" spans="1:8" s="2" customFormat="1" x14ac:dyDescent="0.2">
      <c r="A206" s="1"/>
      <c r="C206" s="3"/>
      <c r="D206" s="3"/>
      <c r="E206" s="3"/>
      <c r="F206" s="3"/>
      <c r="G206" s="3"/>
      <c r="H206" s="89"/>
    </row>
    <row r="207" spans="1:8" s="2" customFormat="1" x14ac:dyDescent="0.2">
      <c r="A207" s="1"/>
      <c r="C207" s="3"/>
      <c r="D207" s="3"/>
      <c r="E207" s="3"/>
      <c r="F207" s="3"/>
      <c r="G207" s="3"/>
      <c r="H207" s="89"/>
    </row>
    <row r="208" spans="1:8" s="2" customFormat="1" x14ac:dyDescent="0.2">
      <c r="A208" s="1"/>
      <c r="C208" s="3"/>
      <c r="D208" s="3"/>
      <c r="E208" s="3"/>
      <c r="F208" s="3"/>
      <c r="G208" s="3"/>
      <c r="H208" s="89"/>
    </row>
    <row r="209" spans="1:8" s="2" customFormat="1" x14ac:dyDescent="0.2">
      <c r="A209" s="1"/>
      <c r="C209" s="3"/>
      <c r="D209" s="3"/>
      <c r="E209" s="3"/>
      <c r="F209" s="3"/>
      <c r="G209" s="3"/>
      <c r="H209" s="89"/>
    </row>
  </sheetData>
  <mergeCells count="23">
    <mergeCell ref="G95:G96"/>
    <mergeCell ref="G99:G100"/>
    <mergeCell ref="A102:B102"/>
    <mergeCell ref="A99:A100"/>
    <mergeCell ref="C99:C100"/>
    <mergeCell ref="E99:E100"/>
    <mergeCell ref="F99:F100"/>
    <mergeCell ref="A101:B101"/>
    <mergeCell ref="A95:A96"/>
    <mergeCell ref="C95:C96"/>
    <mergeCell ref="D95:D96"/>
    <mergeCell ref="E95:E96"/>
    <mergeCell ref="F95:F96"/>
    <mergeCell ref="E17:E18"/>
    <mergeCell ref="F17:F18"/>
    <mergeCell ref="B2:G2"/>
    <mergeCell ref="A6:A8"/>
    <mergeCell ref="B6:B8"/>
    <mergeCell ref="C6:C8"/>
    <mergeCell ref="A14:A15"/>
    <mergeCell ref="G17:G18"/>
    <mergeCell ref="A17:A18"/>
    <mergeCell ref="C17:C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25</vt:i4>
      </vt:variant>
    </vt:vector>
  </HeadingPairs>
  <TitlesOfParts>
    <vt:vector size="25" baseType="lpstr">
      <vt:lpstr>TMG</vt:lpstr>
      <vt:lpstr>TM</vt:lpstr>
      <vt:lpstr>TGW</vt:lpstr>
      <vt:lpstr>ADUMZ</vt:lpstr>
      <vt:lpstr>ADI</vt:lpstr>
      <vt:lpstr>ABHP</vt:lpstr>
      <vt:lpstr>AS</vt:lpstr>
      <vt:lpstr>MDW</vt:lpstr>
      <vt:lpstr>MDGK</vt:lpstr>
      <vt:lpstr>MDE</vt:lpstr>
      <vt:lpstr>MDHTG</vt:lpstr>
      <vt:lpstr>MDWK</vt:lpstr>
      <vt:lpstr>DKS</vt:lpstr>
      <vt:lpstr>DK</vt:lpstr>
      <vt:lpstr>DZP</vt:lpstr>
      <vt:lpstr>DP</vt:lpstr>
      <vt:lpstr>DMCD</vt:lpstr>
      <vt:lpstr>RRP</vt:lpstr>
      <vt:lpstr>REOK</vt:lpstr>
      <vt:lpstr>RPRT</vt:lpstr>
      <vt:lpstr>RRIB</vt:lpstr>
      <vt:lpstr>RE</vt:lpstr>
      <vt:lpstr>RSI</vt:lpstr>
      <vt:lpstr>ZARZĄD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Greń</dc:creator>
  <cp:lastModifiedBy>Mariusz Maciów</cp:lastModifiedBy>
  <cp:lastPrinted>2014-01-09T10:42:11Z</cp:lastPrinted>
  <dcterms:created xsi:type="dcterms:W3CDTF">2012-07-06T09:14:36Z</dcterms:created>
  <dcterms:modified xsi:type="dcterms:W3CDTF">2014-10-31T15:33:25Z</dcterms:modified>
</cp:coreProperties>
</file>